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ublic\Documents\ALARTA CONSULTORIA\POTENCIALES\2018\09 SEPTIEMBRE\SUMINISTRO ELECTRICIDAD GV\"/>
    </mc:Choice>
  </mc:AlternateContent>
  <xr:revisionPtr revIDLastSave="0" documentId="8_{3948E3CB-6418-4714-BFC2-6D503412381F}" xr6:coauthVersionLast="36" xr6:coauthVersionMax="36" xr10:uidLastSave="{00000000-0000-0000-0000-000000000000}"/>
  <bookViews>
    <workbookView xWindow="0" yWindow="0" windowWidth="15090" windowHeight="7635" tabRatio="752" firstSheet="22" activeTab="31" xr2:uid="{00000000-000D-0000-FFFF-FFFF00000000}"/>
  </bookViews>
  <sheets>
    <sheet name="SALUD SEIS A" sheetId="3" r:id="rId1"/>
    <sheet name="SALUD SEIS B" sheetId="20" r:id="rId2"/>
    <sheet name="EDUCACIÓN TRES" sheetId="4" r:id="rId3"/>
    <sheet name="SEGURIDAD SEIS A" sheetId="5" r:id="rId4"/>
    <sheet name="SEGURIDAD SEIS B" sheetId="21" r:id="rId5"/>
    <sheet name="SEGURIDAD TRES" sheetId="6" r:id="rId6"/>
    <sheet name="JUSTICIA TRES" sheetId="7" r:id="rId7"/>
    <sheet name="JUSTICIA SEIS A" sheetId="8" r:id="rId8"/>
    <sheet name="JUSTICIA SEIS B" sheetId="22" r:id="rId9"/>
    <sheet name="RRGG SEIS A" sheetId="9" r:id="rId10"/>
    <sheet name="RRGG SEIS B" sheetId="23" r:id="rId11"/>
    <sheet name="RRGG TRES" sheetId="10" r:id="rId12"/>
    <sheet name="LEHENDAKARITZA TRES" sheetId="11" r:id="rId13"/>
    <sheet name="UPV TRES" sheetId="12" r:id="rId14"/>
    <sheet name="UPV SEIS A" sheetId="13" r:id="rId15"/>
    <sheet name="UPV SEIS B" sheetId="24" r:id="rId16"/>
    <sheet name="CULTURA TRES" sheetId="17" r:id="rId17"/>
    <sheet name="VISESA TRES" sheetId="25" r:id="rId18"/>
    <sheet name="LANBIDE TRES" sheetId="26" r:id="rId19"/>
    <sheet name="MUSIKENE SEIS A" sheetId="27" r:id="rId20"/>
    <sheet name="NEIKER TRES" sheetId="28" r:id="rId21"/>
    <sheet name="EJIE SEIS B" sheetId="29" r:id="rId22"/>
    <sheet name="ITELAZPI TRES" sheetId="30" r:id="rId23"/>
    <sheet name="OSAKIDETZA SEIS" sheetId="31" state="hidden" r:id="rId24"/>
    <sheet name="OSAKIDETZA TRES" sheetId="32" state="hidden" r:id="rId25"/>
    <sheet name="RESUMEN EJ" sheetId="18" state="hidden" r:id="rId26"/>
    <sheet name="RESUMEN RRGG" sheetId="19" state="hidden" r:id="rId27"/>
    <sheet name="Orria1" sheetId="33" state="hidden" r:id="rId28"/>
    <sheet name="EITB SEIS B" sheetId="34" r:id="rId29"/>
    <sheet name="EUSKOTREN TRES" sheetId="35" r:id="rId30"/>
    <sheet name="PARQUES TECNOLÓGICOS SEIS B" sheetId="38" r:id="rId31"/>
    <sheet name="PARQUES TECNOLÓGICOS TRES" sheetId="39" r:id="rId32"/>
    <sheet name="RESUMEN CONSUMOS" sheetId="36" r:id="rId33"/>
    <sheet name="RESUMEN ECONÓMICO" sheetId="37" r:id="rId34"/>
  </sheets>
  <definedNames>
    <definedName name="Excel_BuiltIn__FilterDatabase_1" localSheetId="30">#REF!</definedName>
    <definedName name="Excel_BuiltIn__FilterDatabase_1" localSheetId="31">#REF!</definedName>
    <definedName name="Excel_BuiltIn__FilterDatabase_1">#REF!</definedName>
    <definedName name="Excel_BuiltIn__FilterDatabase_1_1" localSheetId="30">#REF!</definedName>
    <definedName name="Excel_BuiltIn__FilterDatabase_1_1" localSheetId="31">#REF!</definedName>
    <definedName name="Excel_BuiltIn__FilterDatabase_1_1">#REF!</definedName>
    <definedName name="Excel_BuiltIn__FilterDatabase_2">"$#REF!.$A$3:$G$65"</definedName>
    <definedName name="Excel_BuiltIn__FilterDatabase_3">"$#REF!.$A$3:$G$57"</definedName>
    <definedName name="Excel_BuiltIn__FilterDatabase_4">"$#REF!.$A$2:$H$23"</definedName>
  </definedNames>
  <calcPr calcId="179021"/>
</workbook>
</file>

<file path=xl/calcChain.xml><?xml version="1.0" encoding="utf-8"?>
<calcChain xmlns="http://schemas.openxmlformats.org/spreadsheetml/2006/main">
  <c r="E5" i="39" l="1"/>
  <c r="E4" i="39"/>
  <c r="E5" i="38"/>
  <c r="E6" i="38"/>
  <c r="E7" i="38"/>
  <c r="E8" i="38"/>
  <c r="E4" i="38"/>
  <c r="E4" i="35"/>
  <c r="E5" i="34"/>
  <c r="E4" i="34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4" i="30"/>
  <c r="E4" i="29"/>
  <c r="E5" i="28"/>
  <c r="E4" i="28"/>
  <c r="F4" i="27"/>
  <c r="E5" i="26"/>
  <c r="E4" i="26"/>
  <c r="E4" i="25"/>
  <c r="E4" i="17"/>
  <c r="E5" i="24"/>
  <c r="E6" i="24"/>
  <c r="E4" i="24"/>
  <c r="F5" i="13"/>
  <c r="F6" i="13"/>
  <c r="F7" i="13"/>
  <c r="F8" i="13"/>
  <c r="F9" i="13"/>
  <c r="F10" i="13"/>
  <c r="F11" i="13"/>
  <c r="F12" i="13"/>
  <c r="F13" i="13"/>
  <c r="F14" i="13"/>
  <c r="F15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4" i="12"/>
  <c r="E4" i="11"/>
  <c r="E5" i="10"/>
  <c r="E6" i="10"/>
  <c r="E4" i="10"/>
  <c r="E5" i="23"/>
  <c r="E4" i="23"/>
  <c r="E4" i="9"/>
  <c r="E5" i="22"/>
  <c r="E6" i="22"/>
  <c r="E7" i="22"/>
  <c r="E4" i="22"/>
  <c r="E4" i="8"/>
  <c r="E5" i="7"/>
  <c r="E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4" i="6"/>
  <c r="F5" i="21"/>
  <c r="F6" i="21"/>
  <c r="F7" i="21"/>
  <c r="F8" i="21"/>
  <c r="F4" i="21"/>
  <c r="F4" i="5"/>
  <c r="K212" i="6"/>
  <c r="E4" i="20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4" i="4"/>
  <c r="E4" i="3"/>
  <c r="M40" i="3" l="1"/>
  <c r="D102" i="37" l="1"/>
  <c r="C102" i="37"/>
  <c r="B102" i="37"/>
  <c r="F102" i="37"/>
  <c r="E102" i="37"/>
  <c r="B94" i="37"/>
  <c r="G94" i="37"/>
  <c r="F94" i="37"/>
  <c r="E94" i="37"/>
  <c r="D101" i="37"/>
  <c r="C101" i="37"/>
  <c r="B101" i="37"/>
  <c r="D93" i="37"/>
  <c r="C93" i="37"/>
  <c r="G93" i="37"/>
  <c r="F93" i="37"/>
  <c r="E93" i="37"/>
  <c r="D100" i="37"/>
  <c r="C100" i="37"/>
  <c r="B100" i="37"/>
  <c r="F100" i="37"/>
  <c r="D92" i="37"/>
  <c r="B92" i="37"/>
  <c r="G92" i="37"/>
  <c r="F92" i="37"/>
  <c r="E92" i="37"/>
  <c r="D99" i="37"/>
  <c r="C99" i="37"/>
  <c r="F99" i="37"/>
  <c r="E99" i="37"/>
  <c r="D98" i="37"/>
  <c r="C98" i="37"/>
  <c r="B98" i="37"/>
  <c r="G98" i="37"/>
  <c r="F98" i="37"/>
  <c r="D97" i="37"/>
  <c r="C97" i="37"/>
  <c r="B97" i="37"/>
  <c r="F97" i="37"/>
  <c r="E97" i="37"/>
  <c r="D96" i="37"/>
  <c r="C96" i="37"/>
  <c r="G96" i="37"/>
  <c r="F96" i="37"/>
  <c r="E96" i="37"/>
  <c r="G90" i="37"/>
  <c r="F90" i="37"/>
  <c r="G89" i="37"/>
  <c r="C88" i="37"/>
  <c r="B87" i="37"/>
  <c r="F87" i="37" l="1"/>
  <c r="E91" i="37"/>
  <c r="F91" i="37"/>
  <c r="E90" i="37"/>
  <c r="E89" i="37"/>
  <c r="F89" i="37"/>
  <c r="G87" i="37"/>
  <c r="E87" i="37"/>
  <c r="C87" i="37"/>
  <c r="F103" i="37"/>
  <c r="D81" i="37"/>
  <c r="C81" i="37"/>
  <c r="B81" i="37"/>
  <c r="F81" i="37"/>
  <c r="E81" i="37"/>
  <c r="B73" i="37"/>
  <c r="G73" i="37"/>
  <c r="F73" i="37"/>
  <c r="E73" i="37"/>
  <c r="D80" i="37"/>
  <c r="C80" i="37"/>
  <c r="B80" i="37"/>
  <c r="D72" i="37"/>
  <c r="C72" i="37"/>
  <c r="G72" i="37"/>
  <c r="F72" i="37"/>
  <c r="E72" i="37"/>
  <c r="D79" i="37"/>
  <c r="C79" i="37"/>
  <c r="B79" i="37"/>
  <c r="F79" i="37"/>
  <c r="D71" i="37"/>
  <c r="B71" i="37"/>
  <c r="G71" i="37"/>
  <c r="F71" i="37"/>
  <c r="E71" i="37"/>
  <c r="D78" i="37"/>
  <c r="C78" i="37"/>
  <c r="F78" i="37"/>
  <c r="E78" i="37"/>
  <c r="D77" i="37"/>
  <c r="C77" i="37"/>
  <c r="B77" i="37"/>
  <c r="G77" i="37"/>
  <c r="F77" i="37"/>
  <c r="D76" i="37"/>
  <c r="C76" i="37"/>
  <c r="B76" i="37"/>
  <c r="F76" i="37"/>
  <c r="E76" i="37"/>
  <c r="D75" i="37"/>
  <c r="C75" i="37"/>
  <c r="G75" i="37"/>
  <c r="F75" i="37"/>
  <c r="E75" i="37"/>
  <c r="C66" i="37"/>
  <c r="G66" i="37"/>
  <c r="E66" i="37"/>
  <c r="B66" i="37" l="1"/>
  <c r="F69" i="37"/>
  <c r="E69" i="37"/>
  <c r="G69" i="37"/>
  <c r="G68" i="37"/>
  <c r="F68" i="37"/>
  <c r="E68" i="37"/>
  <c r="F66" i="37"/>
  <c r="E70" i="37"/>
  <c r="F70" i="37"/>
  <c r="C67" i="37"/>
  <c r="F82" i="37"/>
  <c r="N31" i="38" l="1"/>
  <c r="O31" i="38"/>
  <c r="P31" i="38"/>
  <c r="Q31" i="38"/>
  <c r="R31" i="38"/>
  <c r="M31" i="38"/>
  <c r="N28" i="38"/>
  <c r="O28" i="38"/>
  <c r="P28" i="38"/>
  <c r="Q28" i="38"/>
  <c r="R28" i="38"/>
  <c r="M28" i="38"/>
  <c r="N25" i="38"/>
  <c r="O25" i="38"/>
  <c r="P25" i="38"/>
  <c r="Q25" i="38"/>
  <c r="R25" i="38"/>
  <c r="M25" i="38"/>
  <c r="N21" i="38"/>
  <c r="O21" i="38"/>
  <c r="P21" i="38"/>
  <c r="Q21" i="38"/>
  <c r="R21" i="38"/>
  <c r="M21" i="38"/>
  <c r="N18" i="38"/>
  <c r="O18" i="38"/>
  <c r="P18" i="38"/>
  <c r="Q18" i="38"/>
  <c r="R18" i="38"/>
  <c r="M18" i="38"/>
  <c r="N15" i="38"/>
  <c r="O15" i="38"/>
  <c r="P15" i="38"/>
  <c r="Q15" i="38"/>
  <c r="R15" i="38"/>
  <c r="M15" i="38"/>
  <c r="K28" i="39"/>
  <c r="L28" i="39"/>
  <c r="J28" i="39"/>
  <c r="K25" i="39"/>
  <c r="L25" i="39"/>
  <c r="J25" i="39"/>
  <c r="K22" i="39"/>
  <c r="L22" i="39"/>
  <c r="J22" i="39"/>
  <c r="K18" i="39"/>
  <c r="L18" i="39"/>
  <c r="J18" i="39"/>
  <c r="K15" i="39"/>
  <c r="L15" i="39"/>
  <c r="J15" i="39"/>
  <c r="K12" i="39"/>
  <c r="L12" i="39"/>
  <c r="J12" i="39"/>
  <c r="J8" i="39"/>
  <c r="K8" i="39"/>
  <c r="C40" i="36" s="1"/>
  <c r="L8" i="39"/>
  <c r="D40" i="36" s="1"/>
  <c r="P11" i="38"/>
  <c r="E22" i="36" s="1"/>
  <c r="Q11" i="38"/>
  <c r="F22" i="36" s="1"/>
  <c r="N11" i="38"/>
  <c r="C22" i="36" s="1"/>
  <c r="O11" i="38"/>
  <c r="D22" i="36" s="1"/>
  <c r="R11" i="38"/>
  <c r="G22" i="36" s="1"/>
  <c r="M12" i="39" l="1"/>
  <c r="M22" i="39"/>
  <c r="M18" i="39"/>
  <c r="J9" i="39"/>
  <c r="M15" i="39"/>
  <c r="M28" i="39"/>
  <c r="M25" i="39"/>
  <c r="B40" i="36"/>
  <c r="E40" i="36" s="1"/>
  <c r="S18" i="38"/>
  <c r="S25" i="38"/>
  <c r="B130" i="36" s="1"/>
  <c r="S31" i="38"/>
  <c r="S15" i="38"/>
  <c r="S21" i="38"/>
  <c r="S28" i="38"/>
  <c r="M11" i="38"/>
  <c r="D82" i="37" l="1"/>
  <c r="E103" i="37"/>
  <c r="D103" i="37"/>
  <c r="E130" i="36"/>
  <c r="C130" i="36"/>
  <c r="D130" i="36"/>
  <c r="G130" i="36"/>
  <c r="F130" i="36"/>
  <c r="E82" i="37"/>
  <c r="B82" i="37"/>
  <c r="B103" i="37"/>
  <c r="M12" i="38"/>
  <c r="B22" i="36"/>
  <c r="H22" i="36" s="1"/>
  <c r="B62" i="36" s="1"/>
  <c r="C103" i="37"/>
  <c r="K27" i="35"/>
  <c r="L27" i="35"/>
  <c r="J27" i="35"/>
  <c r="K24" i="35"/>
  <c r="M24" i="35" s="1"/>
  <c r="C129" i="36" s="1"/>
  <c r="L24" i="35"/>
  <c r="J24" i="35"/>
  <c r="K21" i="35"/>
  <c r="L21" i="35"/>
  <c r="J21" i="35"/>
  <c r="K17" i="35"/>
  <c r="M17" i="35" s="1"/>
  <c r="G129" i="36" s="1"/>
  <c r="L17" i="35"/>
  <c r="J17" i="35"/>
  <c r="K14" i="35"/>
  <c r="L14" i="35"/>
  <c r="J14" i="35"/>
  <c r="K11" i="35"/>
  <c r="L11" i="35"/>
  <c r="J11" i="35"/>
  <c r="N28" i="34"/>
  <c r="O28" i="34"/>
  <c r="P28" i="34"/>
  <c r="Q28" i="34"/>
  <c r="R28" i="34"/>
  <c r="M28" i="34"/>
  <c r="N25" i="34"/>
  <c r="O25" i="34"/>
  <c r="P25" i="34"/>
  <c r="Q25" i="34"/>
  <c r="R25" i="34"/>
  <c r="M25" i="34"/>
  <c r="N22" i="34"/>
  <c r="O22" i="34"/>
  <c r="P22" i="34"/>
  <c r="Q22" i="34"/>
  <c r="R22" i="34"/>
  <c r="M22" i="34"/>
  <c r="N18" i="34"/>
  <c r="O18" i="34"/>
  <c r="P18" i="34"/>
  <c r="Q18" i="34"/>
  <c r="R18" i="34"/>
  <c r="M18" i="34"/>
  <c r="N15" i="34"/>
  <c r="O15" i="34"/>
  <c r="P15" i="34"/>
  <c r="Q15" i="34"/>
  <c r="R15" i="34"/>
  <c r="M15" i="34"/>
  <c r="N12" i="34"/>
  <c r="O12" i="34"/>
  <c r="P12" i="34"/>
  <c r="Q12" i="34"/>
  <c r="R12" i="34"/>
  <c r="M12" i="34"/>
  <c r="K58" i="30"/>
  <c r="L58" i="30"/>
  <c r="J58" i="30"/>
  <c r="M58" i="30" s="1"/>
  <c r="D128" i="36" s="1"/>
  <c r="K55" i="30"/>
  <c r="M55" i="30" s="1"/>
  <c r="C128" i="36" s="1"/>
  <c r="L55" i="30"/>
  <c r="J55" i="30"/>
  <c r="K52" i="30"/>
  <c r="L52" i="30"/>
  <c r="J52" i="30"/>
  <c r="K48" i="30"/>
  <c r="L48" i="30"/>
  <c r="J48" i="30"/>
  <c r="K45" i="30"/>
  <c r="L45" i="30"/>
  <c r="J45" i="30"/>
  <c r="K42" i="30"/>
  <c r="M42" i="30" s="1"/>
  <c r="E128" i="36" s="1"/>
  <c r="L42" i="30"/>
  <c r="J42" i="30"/>
  <c r="N27" i="29"/>
  <c r="O27" i="29"/>
  <c r="P27" i="29"/>
  <c r="Q27" i="29"/>
  <c r="R27" i="29"/>
  <c r="M27" i="29"/>
  <c r="N24" i="29"/>
  <c r="O24" i="29"/>
  <c r="P24" i="29"/>
  <c r="Q24" i="29"/>
  <c r="R24" i="29"/>
  <c r="M24" i="29"/>
  <c r="R21" i="29"/>
  <c r="N21" i="29"/>
  <c r="O21" i="29"/>
  <c r="P21" i="29"/>
  <c r="Q21" i="29"/>
  <c r="M21" i="29"/>
  <c r="N17" i="29"/>
  <c r="O17" i="29"/>
  <c r="P17" i="29"/>
  <c r="Q17" i="29"/>
  <c r="R17" i="29"/>
  <c r="M17" i="29"/>
  <c r="N14" i="29"/>
  <c r="O14" i="29"/>
  <c r="P14" i="29"/>
  <c r="Q14" i="29"/>
  <c r="R14" i="29"/>
  <c r="M14" i="29"/>
  <c r="N11" i="29"/>
  <c r="O11" i="29"/>
  <c r="P11" i="29"/>
  <c r="Q11" i="29"/>
  <c r="R11" i="29"/>
  <c r="M11" i="29"/>
  <c r="K28" i="28"/>
  <c r="L28" i="28"/>
  <c r="J28" i="28"/>
  <c r="K25" i="28"/>
  <c r="L25" i="28"/>
  <c r="J25" i="28"/>
  <c r="K22" i="28"/>
  <c r="L22" i="28"/>
  <c r="J22" i="28"/>
  <c r="K18" i="28"/>
  <c r="L18" i="28"/>
  <c r="J18" i="28"/>
  <c r="K15" i="28"/>
  <c r="L15" i="28"/>
  <c r="J15" i="28"/>
  <c r="K12" i="28"/>
  <c r="L12" i="28"/>
  <c r="J12" i="28"/>
  <c r="O27" i="27"/>
  <c r="P27" i="27"/>
  <c r="Q27" i="27"/>
  <c r="R27" i="27"/>
  <c r="F85" i="36" s="1"/>
  <c r="S27" i="27"/>
  <c r="N27" i="27"/>
  <c r="O24" i="27"/>
  <c r="P24" i="27"/>
  <c r="Q24" i="27"/>
  <c r="R24" i="27"/>
  <c r="S24" i="27"/>
  <c r="N24" i="27"/>
  <c r="O21" i="27"/>
  <c r="P21" i="27"/>
  <c r="Q21" i="27"/>
  <c r="R21" i="27"/>
  <c r="S21" i="27"/>
  <c r="N21" i="27"/>
  <c r="O17" i="27"/>
  <c r="P17" i="27"/>
  <c r="Q17" i="27"/>
  <c r="R17" i="27"/>
  <c r="S17" i="27"/>
  <c r="N17" i="27"/>
  <c r="O14" i="27"/>
  <c r="P14" i="27"/>
  <c r="Q14" i="27"/>
  <c r="R14" i="27"/>
  <c r="S14" i="27"/>
  <c r="N14" i="27"/>
  <c r="O11" i="27"/>
  <c r="P11" i="27"/>
  <c r="Q11" i="27"/>
  <c r="R11" i="27"/>
  <c r="S11" i="27"/>
  <c r="N11" i="27"/>
  <c r="K28" i="26"/>
  <c r="L28" i="26"/>
  <c r="J28" i="26"/>
  <c r="M28" i="26" s="1"/>
  <c r="D126" i="36" s="1"/>
  <c r="K25" i="26"/>
  <c r="L25" i="26"/>
  <c r="J25" i="26"/>
  <c r="K22" i="26"/>
  <c r="L22" i="26"/>
  <c r="J22" i="26"/>
  <c r="K18" i="26"/>
  <c r="L18" i="26"/>
  <c r="J18" i="26"/>
  <c r="K15" i="26"/>
  <c r="L15" i="26"/>
  <c r="J15" i="26"/>
  <c r="K12" i="26"/>
  <c r="L12" i="26"/>
  <c r="J12" i="26"/>
  <c r="K27" i="25"/>
  <c r="L27" i="25"/>
  <c r="J27" i="25"/>
  <c r="K24" i="25"/>
  <c r="L24" i="25"/>
  <c r="J24" i="25"/>
  <c r="K21" i="25"/>
  <c r="L21" i="25"/>
  <c r="J21" i="25"/>
  <c r="K17" i="25"/>
  <c r="L17" i="25"/>
  <c r="J17" i="25"/>
  <c r="K14" i="25"/>
  <c r="L14" i="25"/>
  <c r="J14" i="25"/>
  <c r="K11" i="25"/>
  <c r="L11" i="25"/>
  <c r="J11" i="25"/>
  <c r="K27" i="17"/>
  <c r="L27" i="17"/>
  <c r="J27" i="17"/>
  <c r="M27" i="17" s="1"/>
  <c r="D124" i="36" s="1"/>
  <c r="K24" i="17"/>
  <c r="L24" i="17"/>
  <c r="J24" i="17"/>
  <c r="K21" i="17"/>
  <c r="L21" i="17"/>
  <c r="J21" i="17"/>
  <c r="K17" i="17"/>
  <c r="L17" i="17"/>
  <c r="J17" i="17"/>
  <c r="K14" i="17"/>
  <c r="L14" i="17"/>
  <c r="J14" i="17"/>
  <c r="K11" i="17"/>
  <c r="L11" i="17"/>
  <c r="J11" i="17"/>
  <c r="N29" i="24"/>
  <c r="O29" i="24"/>
  <c r="P29" i="24"/>
  <c r="Q29" i="24"/>
  <c r="R29" i="24"/>
  <c r="M29" i="24"/>
  <c r="N26" i="24"/>
  <c r="O26" i="24"/>
  <c r="P26" i="24"/>
  <c r="Q26" i="24"/>
  <c r="R26" i="24"/>
  <c r="M26" i="24"/>
  <c r="N23" i="24"/>
  <c r="O23" i="24"/>
  <c r="P23" i="24"/>
  <c r="Q23" i="24"/>
  <c r="R23" i="24"/>
  <c r="M23" i="24"/>
  <c r="N19" i="24"/>
  <c r="O19" i="24"/>
  <c r="P19" i="24"/>
  <c r="Q19" i="24"/>
  <c r="R19" i="24"/>
  <c r="M19" i="24"/>
  <c r="N16" i="24"/>
  <c r="O16" i="24"/>
  <c r="P16" i="24"/>
  <c r="Q16" i="24"/>
  <c r="R16" i="24"/>
  <c r="M16" i="24"/>
  <c r="N13" i="24"/>
  <c r="O13" i="24"/>
  <c r="P13" i="24"/>
  <c r="Q13" i="24"/>
  <c r="R13" i="24"/>
  <c r="M13" i="24"/>
  <c r="O38" i="13"/>
  <c r="P38" i="13"/>
  <c r="Q38" i="13"/>
  <c r="R38" i="13"/>
  <c r="S38" i="13"/>
  <c r="N38" i="13"/>
  <c r="T38" i="13" s="1"/>
  <c r="O35" i="13"/>
  <c r="P35" i="13"/>
  <c r="Q35" i="13"/>
  <c r="R35" i="13"/>
  <c r="S35" i="13"/>
  <c r="N35" i="13"/>
  <c r="O32" i="13"/>
  <c r="P32" i="13"/>
  <c r="Q32" i="13"/>
  <c r="R32" i="13"/>
  <c r="S32" i="13"/>
  <c r="N32" i="13"/>
  <c r="O28" i="13"/>
  <c r="P28" i="13"/>
  <c r="Q28" i="13"/>
  <c r="R28" i="13"/>
  <c r="S28" i="13"/>
  <c r="N28" i="13"/>
  <c r="O25" i="13"/>
  <c r="P25" i="13"/>
  <c r="Q25" i="13"/>
  <c r="R25" i="13"/>
  <c r="S25" i="13"/>
  <c r="N25" i="13"/>
  <c r="O22" i="13"/>
  <c r="P22" i="13"/>
  <c r="Q22" i="13"/>
  <c r="R22" i="13"/>
  <c r="S22" i="13"/>
  <c r="N22" i="13"/>
  <c r="L39" i="12"/>
  <c r="M39" i="12"/>
  <c r="K39" i="12"/>
  <c r="L36" i="12"/>
  <c r="M36" i="12"/>
  <c r="K36" i="12"/>
  <c r="L33" i="12"/>
  <c r="M33" i="12"/>
  <c r="K33" i="12"/>
  <c r="L29" i="12"/>
  <c r="N29" i="12" s="1"/>
  <c r="M29" i="12"/>
  <c r="K29" i="12"/>
  <c r="L26" i="12"/>
  <c r="M26" i="12"/>
  <c r="K26" i="12"/>
  <c r="L23" i="12"/>
  <c r="M23" i="12"/>
  <c r="K23" i="12"/>
  <c r="K27" i="11"/>
  <c r="L27" i="11"/>
  <c r="J27" i="11"/>
  <c r="M27" i="11" s="1"/>
  <c r="D123" i="36" s="1"/>
  <c r="K24" i="11"/>
  <c r="M24" i="11" s="1"/>
  <c r="C123" i="36" s="1"/>
  <c r="L24" i="11"/>
  <c r="J24" i="11"/>
  <c r="K21" i="11"/>
  <c r="L21" i="11"/>
  <c r="J21" i="11"/>
  <c r="K17" i="11"/>
  <c r="L17" i="11"/>
  <c r="J17" i="11"/>
  <c r="K14" i="11"/>
  <c r="L14" i="11"/>
  <c r="J14" i="11"/>
  <c r="K11" i="11"/>
  <c r="M11" i="11" s="1"/>
  <c r="E123" i="36" s="1"/>
  <c r="L11" i="11"/>
  <c r="J11" i="11"/>
  <c r="K62" i="10"/>
  <c r="L62" i="10"/>
  <c r="J62" i="10"/>
  <c r="K59" i="10"/>
  <c r="L59" i="10"/>
  <c r="J59" i="10"/>
  <c r="K56" i="10"/>
  <c r="L56" i="10"/>
  <c r="J56" i="10"/>
  <c r="K52" i="10"/>
  <c r="L52" i="10"/>
  <c r="J52" i="10"/>
  <c r="K49" i="10"/>
  <c r="L49" i="10"/>
  <c r="J49" i="10"/>
  <c r="K46" i="10"/>
  <c r="L46" i="10"/>
  <c r="J46" i="10"/>
  <c r="N28" i="23"/>
  <c r="O28" i="23"/>
  <c r="P28" i="23"/>
  <c r="Q28" i="23"/>
  <c r="R28" i="23"/>
  <c r="M28" i="23"/>
  <c r="N25" i="23"/>
  <c r="O25" i="23"/>
  <c r="P25" i="23"/>
  <c r="Q25" i="23"/>
  <c r="R25" i="23"/>
  <c r="M25" i="23"/>
  <c r="N22" i="23"/>
  <c r="O22" i="23"/>
  <c r="P22" i="23"/>
  <c r="Q22" i="23"/>
  <c r="R22" i="23"/>
  <c r="M22" i="23"/>
  <c r="N18" i="23"/>
  <c r="O18" i="23"/>
  <c r="P18" i="23"/>
  <c r="Q18" i="23"/>
  <c r="R18" i="23"/>
  <c r="M18" i="23"/>
  <c r="N15" i="23"/>
  <c r="O15" i="23"/>
  <c r="P15" i="23"/>
  <c r="Q15" i="23"/>
  <c r="R15" i="23"/>
  <c r="M15" i="23"/>
  <c r="N12" i="23"/>
  <c r="O12" i="23"/>
  <c r="P12" i="23"/>
  <c r="Q12" i="23"/>
  <c r="R12" i="23"/>
  <c r="M12" i="23"/>
  <c r="N37" i="9"/>
  <c r="O37" i="9"/>
  <c r="P37" i="9"/>
  <c r="Q37" i="9"/>
  <c r="R37" i="9"/>
  <c r="M37" i="9"/>
  <c r="N34" i="9"/>
  <c r="O34" i="9"/>
  <c r="P34" i="9"/>
  <c r="Q34" i="9"/>
  <c r="R34" i="9"/>
  <c r="M34" i="9"/>
  <c r="N31" i="9"/>
  <c r="O31" i="9"/>
  <c r="P31" i="9"/>
  <c r="Q31" i="9"/>
  <c r="R31" i="9"/>
  <c r="M31" i="9"/>
  <c r="N27" i="9"/>
  <c r="O27" i="9"/>
  <c r="P27" i="9"/>
  <c r="Q27" i="9"/>
  <c r="R27" i="9"/>
  <c r="M27" i="9"/>
  <c r="N24" i="9"/>
  <c r="O24" i="9"/>
  <c r="P24" i="9"/>
  <c r="Q24" i="9"/>
  <c r="R24" i="9"/>
  <c r="M24" i="9"/>
  <c r="N21" i="9"/>
  <c r="O21" i="9"/>
  <c r="P21" i="9"/>
  <c r="Q21" i="9"/>
  <c r="R21" i="9"/>
  <c r="M21" i="9"/>
  <c r="N30" i="22"/>
  <c r="O30" i="22"/>
  <c r="P30" i="22"/>
  <c r="Q30" i="22"/>
  <c r="R30" i="22"/>
  <c r="M30" i="22"/>
  <c r="N27" i="22"/>
  <c r="O27" i="22"/>
  <c r="P27" i="22"/>
  <c r="Q27" i="22"/>
  <c r="R27" i="22"/>
  <c r="M27" i="22"/>
  <c r="N24" i="22"/>
  <c r="O24" i="22"/>
  <c r="P24" i="22"/>
  <c r="Q24" i="22"/>
  <c r="R24" i="22"/>
  <c r="M24" i="22"/>
  <c r="N20" i="22"/>
  <c r="O20" i="22"/>
  <c r="P20" i="22"/>
  <c r="Q20" i="22"/>
  <c r="R20" i="22"/>
  <c r="M20" i="22"/>
  <c r="N17" i="22"/>
  <c r="O17" i="22"/>
  <c r="P17" i="22"/>
  <c r="Q17" i="22"/>
  <c r="R17" i="22"/>
  <c r="M17" i="22"/>
  <c r="N14" i="22"/>
  <c r="O14" i="22"/>
  <c r="P14" i="22"/>
  <c r="Q14" i="22"/>
  <c r="R14" i="22"/>
  <c r="M14" i="22"/>
  <c r="N27" i="8"/>
  <c r="O27" i="8"/>
  <c r="P27" i="8"/>
  <c r="Q27" i="8"/>
  <c r="R27" i="8"/>
  <c r="M27" i="8"/>
  <c r="N24" i="8"/>
  <c r="O24" i="8"/>
  <c r="P24" i="8"/>
  <c r="Q24" i="8"/>
  <c r="R24" i="8"/>
  <c r="M24" i="8"/>
  <c r="N21" i="8"/>
  <c r="O21" i="8"/>
  <c r="P21" i="8"/>
  <c r="Q21" i="8"/>
  <c r="R21" i="8"/>
  <c r="M21" i="8"/>
  <c r="N17" i="8"/>
  <c r="O17" i="8"/>
  <c r="P17" i="8"/>
  <c r="Q17" i="8"/>
  <c r="R17" i="8"/>
  <c r="M17" i="8"/>
  <c r="N14" i="8"/>
  <c r="O14" i="8"/>
  <c r="P14" i="8"/>
  <c r="Q14" i="8"/>
  <c r="R14" i="8"/>
  <c r="M14" i="8"/>
  <c r="N11" i="8"/>
  <c r="O11" i="8"/>
  <c r="P11" i="8"/>
  <c r="Q11" i="8"/>
  <c r="R11" i="8"/>
  <c r="M11" i="8"/>
  <c r="K28" i="7"/>
  <c r="L28" i="7"/>
  <c r="J28" i="7"/>
  <c r="M28" i="7" s="1"/>
  <c r="K25" i="7"/>
  <c r="L25" i="7"/>
  <c r="J25" i="7"/>
  <c r="K22" i="7"/>
  <c r="L22" i="7"/>
  <c r="J22" i="7"/>
  <c r="K18" i="7"/>
  <c r="L18" i="7"/>
  <c r="J18" i="7"/>
  <c r="K15" i="7"/>
  <c r="L15" i="7"/>
  <c r="J15" i="7"/>
  <c r="K12" i="7"/>
  <c r="L12" i="7"/>
  <c r="J12" i="7"/>
  <c r="L222" i="6"/>
  <c r="M222" i="6"/>
  <c r="K222" i="6"/>
  <c r="L219" i="6"/>
  <c r="M219" i="6"/>
  <c r="K219" i="6"/>
  <c r="L216" i="6"/>
  <c r="M216" i="6"/>
  <c r="K216" i="6"/>
  <c r="L212" i="6"/>
  <c r="M212" i="6"/>
  <c r="L209" i="6"/>
  <c r="M209" i="6"/>
  <c r="K209" i="6"/>
  <c r="L206" i="6"/>
  <c r="M206" i="6"/>
  <c r="K206" i="6"/>
  <c r="O31" i="21"/>
  <c r="C86" i="36" s="1"/>
  <c r="P31" i="21"/>
  <c r="Q31" i="21"/>
  <c r="R31" i="21"/>
  <c r="S31" i="21"/>
  <c r="G86" i="36" s="1"/>
  <c r="N31" i="21"/>
  <c r="O28" i="21"/>
  <c r="P28" i="21"/>
  <c r="Q28" i="21"/>
  <c r="R28" i="21"/>
  <c r="S28" i="21"/>
  <c r="N28" i="21"/>
  <c r="O25" i="21"/>
  <c r="P25" i="21"/>
  <c r="Q25" i="21"/>
  <c r="R25" i="21"/>
  <c r="S25" i="21"/>
  <c r="N25" i="21"/>
  <c r="O21" i="21"/>
  <c r="P21" i="21"/>
  <c r="Q21" i="21"/>
  <c r="R21" i="21"/>
  <c r="S21" i="21"/>
  <c r="N21" i="21"/>
  <c r="O18" i="21"/>
  <c r="P18" i="21"/>
  <c r="Q18" i="21"/>
  <c r="R18" i="21"/>
  <c r="S18" i="21"/>
  <c r="N18" i="21"/>
  <c r="O15" i="21"/>
  <c r="P15" i="21"/>
  <c r="Q15" i="21"/>
  <c r="R15" i="21"/>
  <c r="S15" i="21"/>
  <c r="N15" i="21"/>
  <c r="O27" i="5"/>
  <c r="P27" i="5"/>
  <c r="Q27" i="5"/>
  <c r="R27" i="5"/>
  <c r="S27" i="5"/>
  <c r="N27" i="5"/>
  <c r="O24" i="5"/>
  <c r="P24" i="5"/>
  <c r="Q24" i="5"/>
  <c r="R24" i="5"/>
  <c r="S24" i="5"/>
  <c r="N24" i="5"/>
  <c r="O21" i="5"/>
  <c r="T21" i="5" s="1"/>
  <c r="P21" i="5"/>
  <c r="Q21" i="5"/>
  <c r="R21" i="5"/>
  <c r="S21" i="5"/>
  <c r="N21" i="5"/>
  <c r="O17" i="5"/>
  <c r="P17" i="5"/>
  <c r="Q17" i="5"/>
  <c r="R17" i="5"/>
  <c r="S17" i="5"/>
  <c r="N17" i="5"/>
  <c r="O14" i="5"/>
  <c r="P14" i="5"/>
  <c r="Q14" i="5"/>
  <c r="R14" i="5"/>
  <c r="S14" i="5"/>
  <c r="N14" i="5"/>
  <c r="O11" i="5"/>
  <c r="P11" i="5"/>
  <c r="Q11" i="5"/>
  <c r="R11" i="5"/>
  <c r="S11" i="5"/>
  <c r="N11" i="5"/>
  <c r="N47" i="4"/>
  <c r="O47" i="4"/>
  <c r="M47" i="4"/>
  <c r="N44" i="4"/>
  <c r="O44" i="4"/>
  <c r="M44" i="4"/>
  <c r="N41" i="4"/>
  <c r="O41" i="4"/>
  <c r="M41" i="4"/>
  <c r="N37" i="4"/>
  <c r="O37" i="4"/>
  <c r="M37" i="4"/>
  <c r="N34" i="4"/>
  <c r="O34" i="4"/>
  <c r="M34" i="4"/>
  <c r="N31" i="4"/>
  <c r="O31" i="4"/>
  <c r="M31" i="4"/>
  <c r="N27" i="20"/>
  <c r="O27" i="20"/>
  <c r="P27" i="20"/>
  <c r="Q27" i="20"/>
  <c r="R27" i="20"/>
  <c r="M27" i="20"/>
  <c r="N24" i="20"/>
  <c r="O24" i="20"/>
  <c r="P24" i="20"/>
  <c r="Q24" i="20"/>
  <c r="R24" i="20"/>
  <c r="M24" i="20"/>
  <c r="N21" i="20"/>
  <c r="O21" i="20"/>
  <c r="P21" i="20"/>
  <c r="Q21" i="20"/>
  <c r="R21" i="20"/>
  <c r="M21" i="20"/>
  <c r="N17" i="20"/>
  <c r="O17" i="20"/>
  <c r="P17" i="20"/>
  <c r="Q17" i="20"/>
  <c r="R17" i="20"/>
  <c r="M17" i="20"/>
  <c r="N14" i="20"/>
  <c r="O14" i="20"/>
  <c r="P14" i="20"/>
  <c r="Q14" i="20"/>
  <c r="R14" i="20"/>
  <c r="M14" i="20"/>
  <c r="N11" i="20"/>
  <c r="O11" i="20"/>
  <c r="P11" i="20"/>
  <c r="Q11" i="20"/>
  <c r="R11" i="20"/>
  <c r="M11" i="20"/>
  <c r="N40" i="3"/>
  <c r="O40" i="3"/>
  <c r="P40" i="3"/>
  <c r="Q40" i="3"/>
  <c r="R40" i="3"/>
  <c r="N37" i="3"/>
  <c r="O37" i="3"/>
  <c r="P37" i="3"/>
  <c r="Q37" i="3"/>
  <c r="R37" i="3"/>
  <c r="M37" i="3"/>
  <c r="N34" i="3"/>
  <c r="O34" i="3"/>
  <c r="P34" i="3"/>
  <c r="Q34" i="3"/>
  <c r="R34" i="3"/>
  <c r="M34" i="3"/>
  <c r="N30" i="3"/>
  <c r="O30" i="3"/>
  <c r="P30" i="3"/>
  <c r="Q30" i="3"/>
  <c r="R30" i="3"/>
  <c r="M30" i="3"/>
  <c r="N27" i="3"/>
  <c r="O27" i="3"/>
  <c r="P27" i="3"/>
  <c r="Q27" i="3"/>
  <c r="R27" i="3"/>
  <c r="M27" i="3"/>
  <c r="N24" i="3"/>
  <c r="O24" i="3"/>
  <c r="P24" i="3"/>
  <c r="Q24" i="3"/>
  <c r="R24" i="3"/>
  <c r="M24" i="3"/>
  <c r="S27" i="20" l="1"/>
  <c r="M49" i="10"/>
  <c r="M22" i="26"/>
  <c r="B126" i="36" s="1"/>
  <c r="E85" i="36"/>
  <c r="B110" i="36"/>
  <c r="S40" i="3"/>
  <c r="D114" i="36" s="1"/>
  <c r="S27" i="8"/>
  <c r="D116" i="36" s="1"/>
  <c r="S37" i="9"/>
  <c r="M25" i="28"/>
  <c r="C127" i="36" s="1"/>
  <c r="S28" i="34"/>
  <c r="D121" i="36" s="1"/>
  <c r="M11" i="35"/>
  <c r="E129" i="36" s="1"/>
  <c r="B102" i="36"/>
  <c r="B86" i="36"/>
  <c r="T31" i="21"/>
  <c r="N206" i="6"/>
  <c r="N216" i="6"/>
  <c r="S17" i="22"/>
  <c r="M62" i="10"/>
  <c r="M14" i="11"/>
  <c r="F123" i="36" s="1"/>
  <c r="M27" i="25"/>
  <c r="D125" i="36" s="1"/>
  <c r="M15" i="26"/>
  <c r="F126" i="36" s="1"/>
  <c r="M28" i="28"/>
  <c r="D127" i="36" s="1"/>
  <c r="B94" i="36"/>
  <c r="B78" i="36"/>
  <c r="F86" i="36"/>
  <c r="M21" i="17"/>
  <c r="B124" i="36" s="1"/>
  <c r="S27" i="29"/>
  <c r="D120" i="36" s="1"/>
  <c r="P47" i="4"/>
  <c r="D122" i="36" s="1"/>
  <c r="E86" i="36"/>
  <c r="N209" i="6"/>
  <c r="N219" i="6"/>
  <c r="S30" i="22"/>
  <c r="S28" i="23"/>
  <c r="T27" i="27"/>
  <c r="D119" i="36" s="1"/>
  <c r="M12" i="28"/>
  <c r="E127" i="36" s="1"/>
  <c r="S29" i="24"/>
  <c r="T27" i="5"/>
  <c r="D115" i="36" s="1"/>
  <c r="B70" i="36"/>
  <c r="D86" i="36"/>
  <c r="N222" i="6"/>
  <c r="M15" i="7"/>
  <c r="M56" i="10"/>
  <c r="N39" i="12"/>
  <c r="T22" i="13"/>
  <c r="M14" i="17"/>
  <c r="F124" i="36" s="1"/>
  <c r="M21" i="25"/>
  <c r="B125" i="36" s="1"/>
  <c r="M22" i="28"/>
  <c r="B127" i="36" s="1"/>
  <c r="M27" i="35"/>
  <c r="D129" i="36" s="1"/>
  <c r="G82" i="37"/>
  <c r="C40" i="37"/>
  <c r="M21" i="35"/>
  <c r="B129" i="36" s="1"/>
  <c r="M14" i="35"/>
  <c r="F129" i="36" s="1"/>
  <c r="S15" i="34"/>
  <c r="F121" i="36" s="1"/>
  <c r="S22" i="34"/>
  <c r="B121" i="36" s="1"/>
  <c r="S12" i="34"/>
  <c r="E121" i="36" s="1"/>
  <c r="S18" i="34"/>
  <c r="G121" i="36" s="1"/>
  <c r="S25" i="34"/>
  <c r="C121" i="36" s="1"/>
  <c r="M45" i="30"/>
  <c r="F128" i="36" s="1"/>
  <c r="M52" i="30"/>
  <c r="B128" i="36" s="1"/>
  <c r="M48" i="30"/>
  <c r="G128" i="36" s="1"/>
  <c r="S11" i="29"/>
  <c r="E120" i="36" s="1"/>
  <c r="S17" i="29"/>
  <c r="G120" i="36" s="1"/>
  <c r="S24" i="29"/>
  <c r="C120" i="36" s="1"/>
  <c r="S21" i="29"/>
  <c r="B120" i="36" s="1"/>
  <c r="S14" i="29"/>
  <c r="F120" i="36" s="1"/>
  <c r="M18" i="28"/>
  <c r="G127" i="36" s="1"/>
  <c r="M15" i="28"/>
  <c r="F127" i="36" s="1"/>
  <c r="T14" i="27"/>
  <c r="F119" i="36" s="1"/>
  <c r="T21" i="27"/>
  <c r="B119" i="36" s="1"/>
  <c r="M12" i="26"/>
  <c r="E126" i="36" s="1"/>
  <c r="M25" i="26"/>
  <c r="C126" i="36" s="1"/>
  <c r="M18" i="26"/>
  <c r="G126" i="36" s="1"/>
  <c r="M17" i="25"/>
  <c r="G125" i="36" s="1"/>
  <c r="M14" i="25"/>
  <c r="F125" i="36" s="1"/>
  <c r="M11" i="25"/>
  <c r="E125" i="36" s="1"/>
  <c r="M24" i="25"/>
  <c r="C125" i="36" s="1"/>
  <c r="M11" i="17"/>
  <c r="E124" i="36" s="1"/>
  <c r="M24" i="17"/>
  <c r="C124" i="36" s="1"/>
  <c r="M17" i="17"/>
  <c r="G124" i="36" s="1"/>
  <c r="S13" i="24"/>
  <c r="S19" i="24"/>
  <c r="S26" i="24"/>
  <c r="S16" i="24"/>
  <c r="S23" i="24"/>
  <c r="T35" i="13"/>
  <c r="T28" i="13"/>
  <c r="G118" i="36" s="1"/>
  <c r="T25" i="13"/>
  <c r="T32" i="13"/>
  <c r="N33" i="12"/>
  <c r="N26" i="12"/>
  <c r="N23" i="12"/>
  <c r="N36" i="12"/>
  <c r="M21" i="11"/>
  <c r="B123" i="36" s="1"/>
  <c r="M17" i="11"/>
  <c r="G123" i="36" s="1"/>
  <c r="M52" i="10"/>
  <c r="M46" i="10"/>
  <c r="M59" i="10"/>
  <c r="S15" i="23"/>
  <c r="S22" i="23"/>
  <c r="S12" i="23"/>
  <c r="S18" i="23"/>
  <c r="S25" i="23"/>
  <c r="S24" i="9"/>
  <c r="F117" i="36" s="1"/>
  <c r="S31" i="9"/>
  <c r="S21" i="9"/>
  <c r="S27" i="9"/>
  <c r="S34" i="9"/>
  <c r="C117" i="36" s="1"/>
  <c r="S24" i="22"/>
  <c r="S14" i="22"/>
  <c r="S20" i="22"/>
  <c r="S27" i="22"/>
  <c r="S14" i="8"/>
  <c r="F116" i="36" s="1"/>
  <c r="S21" i="8"/>
  <c r="S17" i="8"/>
  <c r="S24" i="8"/>
  <c r="S11" i="8"/>
  <c r="M12" i="7"/>
  <c r="M25" i="7"/>
  <c r="M22" i="7"/>
  <c r="M18" i="7"/>
  <c r="N212" i="6"/>
  <c r="T18" i="21"/>
  <c r="T25" i="21"/>
  <c r="B115" i="36" s="1"/>
  <c r="T15" i="21"/>
  <c r="T21" i="21"/>
  <c r="T28" i="21"/>
  <c r="T14" i="5"/>
  <c r="F115" i="36" s="1"/>
  <c r="T11" i="5"/>
  <c r="T17" i="5"/>
  <c r="T24" i="5"/>
  <c r="P34" i="4"/>
  <c r="F122" i="36" s="1"/>
  <c r="B100" i="36"/>
  <c r="B84" i="36"/>
  <c r="P44" i="4"/>
  <c r="C122" i="36" s="1"/>
  <c r="B92" i="36"/>
  <c r="B76" i="36"/>
  <c r="D84" i="36"/>
  <c r="B68" i="36"/>
  <c r="C84" i="36"/>
  <c r="B108" i="36"/>
  <c r="D108" i="36"/>
  <c r="C68" i="36"/>
  <c r="D100" i="36"/>
  <c r="C108" i="36"/>
  <c r="P41" i="4"/>
  <c r="B122" i="36" s="1"/>
  <c r="D92" i="36"/>
  <c r="C100" i="36"/>
  <c r="D76" i="36"/>
  <c r="P31" i="4"/>
  <c r="E122" i="36" s="1"/>
  <c r="P37" i="4"/>
  <c r="G122" i="36" s="1"/>
  <c r="C92" i="36"/>
  <c r="D68" i="36"/>
  <c r="C76" i="36"/>
  <c r="S11" i="20"/>
  <c r="S17" i="20"/>
  <c r="S24" i="20"/>
  <c r="E94" i="36"/>
  <c r="G102" i="36"/>
  <c r="C102" i="36"/>
  <c r="E110" i="36"/>
  <c r="G70" i="36"/>
  <c r="C70" i="36"/>
  <c r="E78" i="36"/>
  <c r="D94" i="36"/>
  <c r="F102" i="36"/>
  <c r="D110" i="36"/>
  <c r="F70" i="36"/>
  <c r="D78" i="36"/>
  <c r="S14" i="20"/>
  <c r="S21" i="20"/>
  <c r="G94" i="36"/>
  <c r="C94" i="36"/>
  <c r="E102" i="36"/>
  <c r="G110" i="36"/>
  <c r="C110" i="36"/>
  <c r="E70" i="36"/>
  <c r="G78" i="36"/>
  <c r="C78" i="36"/>
  <c r="F94" i="36"/>
  <c r="D102" i="36"/>
  <c r="F110" i="36"/>
  <c r="D70" i="36"/>
  <c r="F78" i="36"/>
  <c r="S24" i="3"/>
  <c r="S30" i="3"/>
  <c r="S37" i="3"/>
  <c r="E93" i="36"/>
  <c r="G101" i="36"/>
  <c r="C101" i="36"/>
  <c r="G69" i="36"/>
  <c r="C69" i="36"/>
  <c r="E77" i="36"/>
  <c r="G109" i="36"/>
  <c r="C109" i="36"/>
  <c r="D93" i="36"/>
  <c r="F101" i="36"/>
  <c r="F69" i="36"/>
  <c r="D77" i="36"/>
  <c r="S34" i="3"/>
  <c r="G93" i="36"/>
  <c r="C93" i="36"/>
  <c r="E101" i="36"/>
  <c r="E69" i="36"/>
  <c r="G77" i="36"/>
  <c r="C77" i="36"/>
  <c r="S27" i="3"/>
  <c r="F93" i="36"/>
  <c r="D101" i="36"/>
  <c r="D69" i="36"/>
  <c r="F77" i="36"/>
  <c r="D109" i="36"/>
  <c r="G103" i="37"/>
  <c r="B22" i="37"/>
  <c r="B69" i="36"/>
  <c r="B85" i="36"/>
  <c r="D85" i="36"/>
  <c r="B101" i="36"/>
  <c r="F109" i="36"/>
  <c r="G85" i="36"/>
  <c r="C85" i="36"/>
  <c r="E109" i="36"/>
  <c r="T11" i="27"/>
  <c r="E119" i="36" s="1"/>
  <c r="T17" i="27"/>
  <c r="G119" i="36" s="1"/>
  <c r="T24" i="27"/>
  <c r="C119" i="36" s="1"/>
  <c r="B77" i="36"/>
  <c r="B93" i="36"/>
  <c r="B109" i="36"/>
  <c r="B40" i="37"/>
  <c r="D21" i="36"/>
  <c r="E21" i="36"/>
  <c r="D20" i="36"/>
  <c r="G20" i="36"/>
  <c r="C9" i="36"/>
  <c r="B35" i="36"/>
  <c r="B34" i="36"/>
  <c r="D19" i="36"/>
  <c r="G19" i="36"/>
  <c r="F8" i="36"/>
  <c r="C33" i="36"/>
  <c r="B31" i="36"/>
  <c r="B18" i="36"/>
  <c r="E18" i="36"/>
  <c r="G18" i="36"/>
  <c r="D7" i="36"/>
  <c r="G7" i="36"/>
  <c r="C17" i="36"/>
  <c r="F17" i="36"/>
  <c r="C6" i="36"/>
  <c r="E6" i="36"/>
  <c r="B30" i="36"/>
  <c r="D29" i="36"/>
  <c r="D16" i="36"/>
  <c r="G16" i="36"/>
  <c r="B5" i="36"/>
  <c r="D4" i="36"/>
  <c r="G5" i="36"/>
  <c r="C28" i="36"/>
  <c r="C15" i="36"/>
  <c r="G15" i="36"/>
  <c r="C4" i="36"/>
  <c r="G4" i="36"/>
  <c r="N27" i="4"/>
  <c r="O27" i="4"/>
  <c r="D28" i="36" s="1"/>
  <c r="M27" i="4"/>
  <c r="B28" i="36" s="1"/>
  <c r="L7" i="35"/>
  <c r="D39" i="36" s="1"/>
  <c r="K7" i="35"/>
  <c r="J8" i="35" s="1"/>
  <c r="J7" i="35"/>
  <c r="B39" i="36" s="1"/>
  <c r="R8" i="34"/>
  <c r="G21" i="36" s="1"/>
  <c r="Q8" i="34"/>
  <c r="F21" i="36" s="1"/>
  <c r="P8" i="34"/>
  <c r="O8" i="34"/>
  <c r="N8" i="34"/>
  <c r="C21" i="36" s="1"/>
  <c r="M8" i="34"/>
  <c r="B21" i="36" s="1"/>
  <c r="N7" i="5"/>
  <c r="O7" i="5"/>
  <c r="N8" i="5" s="1"/>
  <c r="B8" i="18" s="1"/>
  <c r="P7" i="5"/>
  <c r="D5" i="36" s="1"/>
  <c r="Q7" i="5"/>
  <c r="E5" i="36" s="1"/>
  <c r="R7" i="5"/>
  <c r="F5" i="36" s="1"/>
  <c r="S7" i="5"/>
  <c r="M7" i="3"/>
  <c r="M8" i="3" s="1"/>
  <c r="B5" i="18" s="1"/>
  <c r="N7" i="3"/>
  <c r="O7" i="3"/>
  <c r="P7" i="3"/>
  <c r="E4" i="36" s="1"/>
  <c r="Q7" i="3"/>
  <c r="F4" i="36" s="1"/>
  <c r="R7" i="3"/>
  <c r="Q14" i="31"/>
  <c r="J60" i="33"/>
  <c r="B54" i="33"/>
  <c r="P60" i="33"/>
  <c r="M60" i="33"/>
  <c r="B48" i="33"/>
  <c r="K60" i="33"/>
  <c r="N60" i="33"/>
  <c r="B56" i="33"/>
  <c r="B52" i="33"/>
  <c r="B49" i="33"/>
  <c r="B46" i="33"/>
  <c r="B47" i="33"/>
  <c r="B55" i="33"/>
  <c r="B45" i="33"/>
  <c r="C13" i="33"/>
  <c r="B51" i="33"/>
  <c r="B50" i="33"/>
  <c r="B44" i="33"/>
  <c r="I60" i="33"/>
  <c r="M16" i="31"/>
  <c r="N16" i="31"/>
  <c r="O16" i="31"/>
  <c r="P16" i="31"/>
  <c r="Q16" i="31"/>
  <c r="L16" i="31"/>
  <c r="L17" i="31" s="1"/>
  <c r="J5" i="32"/>
  <c r="H5" i="32"/>
  <c r="H4" i="32"/>
  <c r="Q4" i="32" s="1"/>
  <c r="R4" i="32" s="1"/>
  <c r="S4" i="32" s="1"/>
  <c r="T4" i="32" s="1"/>
  <c r="T5" i="32" s="1"/>
  <c r="I4" i="32"/>
  <c r="I7" i="32" s="1"/>
  <c r="J4" i="32"/>
  <c r="J7" i="32" s="1"/>
  <c r="S2" i="32"/>
  <c r="R2" i="32"/>
  <c r="O2" i="32"/>
  <c r="N2" i="32"/>
  <c r="Q15" i="31"/>
  <c r="Z2" i="31"/>
  <c r="Y2" i="31"/>
  <c r="V2" i="31"/>
  <c r="U2" i="31"/>
  <c r="H41" i="10"/>
  <c r="I41" i="10"/>
  <c r="G41" i="10"/>
  <c r="H31" i="10"/>
  <c r="I31" i="10"/>
  <c r="G31" i="10"/>
  <c r="H21" i="10"/>
  <c r="I21" i="10"/>
  <c r="G21" i="10"/>
  <c r="H18" i="9"/>
  <c r="I18" i="9"/>
  <c r="J18" i="9"/>
  <c r="K18" i="9"/>
  <c r="L18" i="9"/>
  <c r="G18" i="9"/>
  <c r="I200" i="6"/>
  <c r="J200" i="6"/>
  <c r="H200" i="6"/>
  <c r="I189" i="6"/>
  <c r="I190" i="6" s="1"/>
  <c r="J189" i="6"/>
  <c r="M189" i="6"/>
  <c r="K189" i="6"/>
  <c r="L189" i="6"/>
  <c r="H189" i="6"/>
  <c r="H190" i="6" s="1"/>
  <c r="I177" i="6"/>
  <c r="I178" i="6" s="1"/>
  <c r="J177" i="6"/>
  <c r="J178" i="6" s="1"/>
  <c r="K177" i="6"/>
  <c r="L177" i="6"/>
  <c r="M177" i="6"/>
  <c r="H177" i="6"/>
  <c r="H178" i="6"/>
  <c r="I165" i="6"/>
  <c r="J165" i="6"/>
  <c r="M165" i="6"/>
  <c r="K165" i="6"/>
  <c r="L165" i="6"/>
  <c r="I166" i="6"/>
  <c r="H165" i="6"/>
  <c r="H166" i="6"/>
  <c r="I153" i="6"/>
  <c r="I154" i="6" s="1"/>
  <c r="J153" i="6"/>
  <c r="M153" i="6"/>
  <c r="K153" i="6"/>
  <c r="L153" i="6"/>
  <c r="H153" i="6"/>
  <c r="I141" i="6"/>
  <c r="I142" i="6" s="1"/>
  <c r="J141" i="6"/>
  <c r="M141" i="6"/>
  <c r="K141" i="6"/>
  <c r="H142" i="6" s="1"/>
  <c r="L141" i="6"/>
  <c r="H141" i="6"/>
  <c r="I129" i="6"/>
  <c r="L129" i="6"/>
  <c r="I130" i="6" s="1"/>
  <c r="J129" i="6"/>
  <c r="J130" i="6" s="1"/>
  <c r="K129" i="6"/>
  <c r="H130" i="6" s="1"/>
  <c r="M129" i="6"/>
  <c r="H129" i="6"/>
  <c r="H117" i="6"/>
  <c r="H118" i="6" s="1"/>
  <c r="K117" i="6"/>
  <c r="I117" i="6"/>
  <c r="I118" i="6"/>
  <c r="J117" i="6"/>
  <c r="L117" i="6"/>
  <c r="M117" i="6"/>
  <c r="J118" i="6" s="1"/>
  <c r="I105" i="6"/>
  <c r="I106" i="6" s="1"/>
  <c r="J105" i="6"/>
  <c r="K105" i="6"/>
  <c r="L105" i="6"/>
  <c r="M105" i="6"/>
  <c r="J106" i="6"/>
  <c r="H105" i="6"/>
  <c r="H106" i="6" s="1"/>
  <c r="I93" i="6"/>
  <c r="I94" i="6" s="1"/>
  <c r="J93" i="6"/>
  <c r="M93" i="6"/>
  <c r="K93" i="6"/>
  <c r="L93" i="6"/>
  <c r="H93" i="6"/>
  <c r="I81" i="6"/>
  <c r="I82" i="6" s="1"/>
  <c r="J81" i="6"/>
  <c r="J82" i="6" s="1"/>
  <c r="K81" i="6"/>
  <c r="L81" i="6"/>
  <c r="M81" i="6"/>
  <c r="H81" i="6"/>
  <c r="H82" i="6"/>
  <c r="I69" i="6"/>
  <c r="I70" i="6" s="1"/>
  <c r="J69" i="6"/>
  <c r="J70" i="6" s="1"/>
  <c r="M69" i="6"/>
  <c r="K69" i="6"/>
  <c r="L69" i="6"/>
  <c r="H69" i="6"/>
  <c r="H70" i="6" s="1"/>
  <c r="I57" i="6"/>
  <c r="I58" i="6" s="1"/>
  <c r="J57" i="6"/>
  <c r="K57" i="6"/>
  <c r="L57" i="6"/>
  <c r="M57" i="6"/>
  <c r="H57" i="6"/>
  <c r="H58" i="6" s="1"/>
  <c r="I45" i="6"/>
  <c r="I46" i="6" s="1"/>
  <c r="J45" i="6"/>
  <c r="M45" i="6"/>
  <c r="J46" i="6"/>
  <c r="K45" i="6"/>
  <c r="L45" i="6"/>
  <c r="H45" i="6"/>
  <c r="H46" i="6" s="1"/>
  <c r="I33" i="6"/>
  <c r="I34" i="6" s="1"/>
  <c r="J33" i="6"/>
  <c r="K33" i="6"/>
  <c r="L33" i="6"/>
  <c r="M33" i="6"/>
  <c r="H33" i="6"/>
  <c r="H34" i="6" s="1"/>
  <c r="H19" i="3"/>
  <c r="H21" i="3" s="1"/>
  <c r="I19" i="3"/>
  <c r="I21" i="3"/>
  <c r="J19" i="3"/>
  <c r="J21" i="3" s="1"/>
  <c r="K19" i="3"/>
  <c r="K21" i="3" s="1"/>
  <c r="L19" i="3"/>
  <c r="L21" i="3" s="1"/>
  <c r="G19" i="3"/>
  <c r="G21" i="3"/>
  <c r="J58" i="6"/>
  <c r="K38" i="30"/>
  <c r="C38" i="36" s="1"/>
  <c r="L38" i="30"/>
  <c r="D38" i="36" s="1"/>
  <c r="J38" i="30"/>
  <c r="B38" i="36" s="1"/>
  <c r="P7" i="29"/>
  <c r="E20" i="36" s="1"/>
  <c r="O7" i="29"/>
  <c r="N7" i="29"/>
  <c r="M8" i="29" s="1"/>
  <c r="R7" i="29"/>
  <c r="M7" i="29"/>
  <c r="B20" i="36" s="1"/>
  <c r="Q7" i="29"/>
  <c r="F20" i="36" s="1"/>
  <c r="L8" i="28"/>
  <c r="D37" i="36" s="1"/>
  <c r="K8" i="28"/>
  <c r="C37" i="36" s="1"/>
  <c r="J8" i="28"/>
  <c r="B37" i="36" s="1"/>
  <c r="K8" i="26"/>
  <c r="J9" i="26" s="1"/>
  <c r="L8" i="26"/>
  <c r="D36" i="36" s="1"/>
  <c r="J8" i="26"/>
  <c r="B36" i="36" s="1"/>
  <c r="K7" i="25"/>
  <c r="J8" i="25" s="1"/>
  <c r="L7" i="25"/>
  <c r="D35" i="36" s="1"/>
  <c r="J7" i="25"/>
  <c r="S7" i="27"/>
  <c r="G9" i="36" s="1"/>
  <c r="R7" i="27"/>
  <c r="N8" i="27" s="1"/>
  <c r="Q7" i="27"/>
  <c r="E9" i="36" s="1"/>
  <c r="P7" i="27"/>
  <c r="D9" i="36" s="1"/>
  <c r="O7" i="27"/>
  <c r="N7" i="27"/>
  <c r="B9" i="36" s="1"/>
  <c r="N9" i="24"/>
  <c r="M10" i="24" s="1"/>
  <c r="O9" i="24"/>
  <c r="P9" i="24"/>
  <c r="E19" i="36" s="1"/>
  <c r="Q9" i="24"/>
  <c r="F19" i="36" s="1"/>
  <c r="R9" i="24"/>
  <c r="M9" i="24"/>
  <c r="B19" i="36" s="1"/>
  <c r="O18" i="13"/>
  <c r="C8" i="36" s="1"/>
  <c r="P18" i="13"/>
  <c r="D8" i="36" s="1"/>
  <c r="Q18" i="13"/>
  <c r="E8" i="36" s="1"/>
  <c r="R18" i="13"/>
  <c r="S18" i="13"/>
  <c r="G8" i="36" s="1"/>
  <c r="N18" i="13"/>
  <c r="B8" i="36" s="1"/>
  <c r="L19" i="12"/>
  <c r="M19" i="12"/>
  <c r="D33" i="36" s="1"/>
  <c r="K19" i="12"/>
  <c r="B33" i="36" s="1"/>
  <c r="R8" i="23"/>
  <c r="Q8" i="23"/>
  <c r="F18" i="36" s="1"/>
  <c r="P8" i="23"/>
  <c r="O8" i="23"/>
  <c r="D18" i="36" s="1"/>
  <c r="N8" i="23"/>
  <c r="C18" i="36" s="1"/>
  <c r="M8" i="23"/>
  <c r="M9" i="23" s="1"/>
  <c r="R10" i="22"/>
  <c r="G17" i="36" s="1"/>
  <c r="Q10" i="22"/>
  <c r="P10" i="22"/>
  <c r="M11" i="22" s="1"/>
  <c r="O10" i="22"/>
  <c r="D17" i="36" s="1"/>
  <c r="N10" i="22"/>
  <c r="M10" i="22"/>
  <c r="B17" i="36" s="1"/>
  <c r="S11" i="21"/>
  <c r="R11" i="21"/>
  <c r="F16" i="36" s="1"/>
  <c r="Q11" i="21"/>
  <c r="E16" i="36" s="1"/>
  <c r="P11" i="21"/>
  <c r="O11" i="21"/>
  <c r="N12" i="21" s="1"/>
  <c r="N11" i="21"/>
  <c r="B16" i="36" s="1"/>
  <c r="R7" i="20"/>
  <c r="Q7" i="20"/>
  <c r="F15" i="36" s="1"/>
  <c r="P7" i="20"/>
  <c r="E15" i="36" s="1"/>
  <c r="O7" i="20"/>
  <c r="D15" i="36" s="1"/>
  <c r="N7" i="20"/>
  <c r="M7" i="20"/>
  <c r="B15" i="36" s="1"/>
  <c r="K21" i="6"/>
  <c r="B29" i="36" s="1"/>
  <c r="L21" i="6"/>
  <c r="C29" i="36" s="1"/>
  <c r="M21" i="6"/>
  <c r="M28" i="4"/>
  <c r="L7" i="17"/>
  <c r="D34" i="36" s="1"/>
  <c r="K7" i="17"/>
  <c r="C34" i="36" s="1"/>
  <c r="J7" i="17"/>
  <c r="J8" i="17" s="1"/>
  <c r="K7" i="11"/>
  <c r="C32" i="36" s="1"/>
  <c r="L7" i="11"/>
  <c r="D32" i="36" s="1"/>
  <c r="J7" i="11"/>
  <c r="B32" i="36" s="1"/>
  <c r="K9" i="10"/>
  <c r="C31" i="36" s="1"/>
  <c r="L9" i="10"/>
  <c r="D31" i="36" s="1"/>
  <c r="J9" i="10"/>
  <c r="N7" i="9"/>
  <c r="C7" i="36" s="1"/>
  <c r="O7" i="9"/>
  <c r="P7" i="9"/>
  <c r="E7" i="36" s="1"/>
  <c r="Q7" i="9"/>
  <c r="F7" i="36" s="1"/>
  <c r="R7" i="9"/>
  <c r="M7" i="9"/>
  <c r="B7" i="36" s="1"/>
  <c r="N7" i="8"/>
  <c r="M8" i="8" s="1"/>
  <c r="O7" i="8"/>
  <c r="D6" i="36" s="1"/>
  <c r="P7" i="8"/>
  <c r="Q7" i="8"/>
  <c r="F6" i="36" s="1"/>
  <c r="R7" i="8"/>
  <c r="G6" i="36" s="1"/>
  <c r="M7" i="8"/>
  <c r="B6" i="36" s="1"/>
  <c r="K8" i="7"/>
  <c r="C30" i="36" s="1"/>
  <c r="L8" i="7"/>
  <c r="D30" i="36" s="1"/>
  <c r="J8" i="7"/>
  <c r="J9" i="7" s="1"/>
  <c r="I14" i="31"/>
  <c r="G14" i="31"/>
  <c r="S6" i="31" s="1"/>
  <c r="J14" i="31"/>
  <c r="S5" i="31" s="1"/>
  <c r="F14" i="31"/>
  <c r="K20" i="12"/>
  <c r="J34" i="6"/>
  <c r="J166" i="6"/>
  <c r="J154" i="6"/>
  <c r="J142" i="6"/>
  <c r="F5" i="32"/>
  <c r="I5" i="32"/>
  <c r="O14" i="31"/>
  <c r="M14" i="31"/>
  <c r="X7" i="31" s="1"/>
  <c r="Y7" i="31" s="1"/>
  <c r="Z7" i="31" s="1"/>
  <c r="AA7" i="31" s="1"/>
  <c r="K14" i="31"/>
  <c r="J6" i="32"/>
  <c r="G5" i="32"/>
  <c r="H14" i="31"/>
  <c r="B25" i="33"/>
  <c r="B43" i="33"/>
  <c r="B57" i="33" s="1"/>
  <c r="B59" i="33" s="1"/>
  <c r="B53" i="33"/>
  <c r="B40" i="33"/>
  <c r="E5" i="32"/>
  <c r="M15" i="31"/>
  <c r="Q60" i="33"/>
  <c r="I6" i="32"/>
  <c r="H94" i="6"/>
  <c r="J94" i="6"/>
  <c r="H154" i="6"/>
  <c r="J190" i="6"/>
  <c r="B13" i="33"/>
  <c r="O60" i="33"/>
  <c r="L60" i="33"/>
  <c r="G78" i="37"/>
  <c r="P14" i="31"/>
  <c r="P15" i="31"/>
  <c r="L14" i="31"/>
  <c r="L15" i="31"/>
  <c r="R7" i="31" s="1"/>
  <c r="H6" i="32"/>
  <c r="K4" i="32"/>
  <c r="M4" i="32" s="1"/>
  <c r="N4" i="32" s="1"/>
  <c r="O4" i="32" s="1"/>
  <c r="P4" i="32" s="1"/>
  <c r="P5" i="32" s="1"/>
  <c r="E100" i="37"/>
  <c r="N15" i="31"/>
  <c r="N14" i="31"/>
  <c r="O15" i="31"/>
  <c r="L4" i="32"/>
  <c r="R5" i="31"/>
  <c r="R4" i="31"/>
  <c r="X6" i="31"/>
  <c r="Y6" i="31" s="1"/>
  <c r="Z6" i="31" s="1"/>
  <c r="AA6" i="31" s="1"/>
  <c r="E38" i="36" l="1"/>
  <c r="B60" i="36" s="1"/>
  <c r="R13" i="31"/>
  <c r="M8" i="20"/>
  <c r="J10" i="10"/>
  <c r="S7" i="31"/>
  <c r="T7" i="31" s="1"/>
  <c r="U7" i="31" s="1"/>
  <c r="V7" i="31" s="1"/>
  <c r="W7" i="31" s="1"/>
  <c r="K203" i="6"/>
  <c r="J39" i="30"/>
  <c r="C16" i="36"/>
  <c r="E17" i="36"/>
  <c r="T5" i="31"/>
  <c r="U5" i="31" s="1"/>
  <c r="V5" i="31" s="1"/>
  <c r="W5" i="31" s="1"/>
  <c r="J9" i="28"/>
  <c r="M8" i="9"/>
  <c r="F9" i="36"/>
  <c r="C39" i="36"/>
  <c r="E39" i="36" s="1"/>
  <c r="B61" i="36" s="1"/>
  <c r="X13" i="31"/>
  <c r="Y13" i="31" s="1"/>
  <c r="Z13" i="31" s="1"/>
  <c r="AA13" i="31" s="1"/>
  <c r="R6" i="31"/>
  <c r="T6" i="31" s="1"/>
  <c r="U6" i="31" s="1"/>
  <c r="V6" i="31" s="1"/>
  <c r="W6" i="31" s="1"/>
  <c r="H7" i="32"/>
  <c r="H8" i="32" s="1"/>
  <c r="K22" i="6"/>
  <c r="M9" i="34"/>
  <c r="C5" i="36"/>
  <c r="C35" i="36"/>
  <c r="C41" i="36" s="1"/>
  <c r="E116" i="36"/>
  <c r="E131" i="36" s="1"/>
  <c r="X5" i="31"/>
  <c r="Y5" i="31" s="1"/>
  <c r="Z5" i="31" s="1"/>
  <c r="AA5" i="31" s="1"/>
  <c r="J8" i="11"/>
  <c r="B4" i="36"/>
  <c r="C19" i="36"/>
  <c r="C20" i="36"/>
  <c r="H20" i="36" s="1"/>
  <c r="B52" i="36" s="1"/>
  <c r="E118" i="36"/>
  <c r="D118" i="36"/>
  <c r="X4" i="31"/>
  <c r="Y4" i="31" s="1"/>
  <c r="Z4" i="31" s="1"/>
  <c r="AA4" i="31" s="1"/>
  <c r="AA14" i="31" s="1"/>
  <c r="S13" i="31"/>
  <c r="C36" i="36"/>
  <c r="C114" i="36"/>
  <c r="C115" i="36"/>
  <c r="S4" i="31"/>
  <c r="T4" i="31" s="1"/>
  <c r="U4" i="31" s="1"/>
  <c r="V4" i="31" s="1"/>
  <c r="W4" i="31" s="1"/>
  <c r="W14" i="31" s="1"/>
  <c r="G114" i="36"/>
  <c r="G115" i="36"/>
  <c r="B118" i="36"/>
  <c r="N19" i="13"/>
  <c r="E115" i="36"/>
  <c r="B117" i="36"/>
  <c r="D117" i="36"/>
  <c r="D131" i="36" s="1"/>
  <c r="C73" i="37"/>
  <c r="D90" i="37"/>
  <c r="C82" i="37"/>
  <c r="C22" i="37"/>
  <c r="C62" i="37" s="1"/>
  <c r="B23" i="36"/>
  <c r="D94" i="37"/>
  <c r="E79" i="37"/>
  <c r="G99" i="37"/>
  <c r="C37" i="18"/>
  <c r="C53" i="18" s="1"/>
  <c r="B78" i="37"/>
  <c r="E77" i="37"/>
  <c r="E98" i="37"/>
  <c r="G76" i="37"/>
  <c r="E34" i="36"/>
  <c r="B56" i="36" s="1"/>
  <c r="C118" i="36"/>
  <c r="F118" i="36"/>
  <c r="B75" i="37"/>
  <c r="E117" i="36"/>
  <c r="G117" i="36"/>
  <c r="C116" i="36"/>
  <c r="C131" i="36" s="1"/>
  <c r="G116" i="36"/>
  <c r="B116" i="36"/>
  <c r="E29" i="36"/>
  <c r="E114" i="36"/>
  <c r="G131" i="36"/>
  <c r="B114" i="36"/>
  <c r="F114" i="36"/>
  <c r="B62" i="37"/>
  <c r="E28" i="36"/>
  <c r="C23" i="36"/>
  <c r="B41" i="36"/>
  <c r="F23" i="36"/>
  <c r="D41" i="36"/>
  <c r="G23" i="36"/>
  <c r="E33" i="36"/>
  <c r="E23" i="36"/>
  <c r="H19" i="36"/>
  <c r="E36" i="36"/>
  <c r="B58" i="36" s="1"/>
  <c r="E37" i="36"/>
  <c r="B59" i="36" s="1"/>
  <c r="D23" i="36"/>
  <c r="H17" i="36"/>
  <c r="E31" i="36"/>
  <c r="E32" i="36"/>
  <c r="B55" i="36" s="1"/>
  <c r="H16" i="36"/>
  <c r="E30" i="36"/>
  <c r="E35" i="36"/>
  <c r="B57" i="36" s="1"/>
  <c r="H5" i="36"/>
  <c r="F10" i="36"/>
  <c r="H9" i="36"/>
  <c r="B51" i="36" s="1"/>
  <c r="H6" i="36"/>
  <c r="H7" i="36"/>
  <c r="H8" i="36"/>
  <c r="H21" i="36"/>
  <c r="B53" i="36" s="1"/>
  <c r="H4" i="36"/>
  <c r="C94" i="37"/>
  <c r="B99" i="37"/>
  <c r="C36" i="37"/>
  <c r="C58" i="37" s="1"/>
  <c r="C35" i="37"/>
  <c r="C57" i="37" s="1"/>
  <c r="C36" i="18"/>
  <c r="C52" i="18" s="1"/>
  <c r="E10" i="36"/>
  <c r="G10" i="36"/>
  <c r="G91" i="37"/>
  <c r="C32" i="37"/>
  <c r="C55" i="37" s="1"/>
  <c r="C34" i="18"/>
  <c r="C49" i="18" s="1"/>
  <c r="B13" i="19"/>
  <c r="C90" i="37"/>
  <c r="H18" i="36"/>
  <c r="C5" i="19"/>
  <c r="B89" i="37"/>
  <c r="B68" i="37"/>
  <c r="B10" i="36"/>
  <c r="D10" i="36"/>
  <c r="E88" i="37"/>
  <c r="C5" i="37"/>
  <c r="C8" i="18"/>
  <c r="C10" i="36"/>
  <c r="E74" i="37"/>
  <c r="E95" i="37"/>
  <c r="B95" i="37"/>
  <c r="F74" i="37"/>
  <c r="B74" i="37"/>
  <c r="C74" i="37"/>
  <c r="B15" i="37"/>
  <c r="D17" i="18"/>
  <c r="H15" i="36"/>
  <c r="C4" i="37"/>
  <c r="C5" i="18"/>
  <c r="H23" i="36" l="1"/>
  <c r="T13" i="31"/>
  <c r="U13" i="31" s="1"/>
  <c r="V13" i="31" s="1"/>
  <c r="W13" i="31" s="1"/>
  <c r="B48" i="36"/>
  <c r="F131" i="36"/>
  <c r="C39" i="37"/>
  <c r="C61" i="37" s="1"/>
  <c r="G81" i="37"/>
  <c r="B39" i="37"/>
  <c r="B61" i="37" s="1"/>
  <c r="G102" i="37"/>
  <c r="D73" i="37"/>
  <c r="E80" i="37"/>
  <c r="E101" i="37"/>
  <c r="E104" i="37" s="1"/>
  <c r="G80" i="37"/>
  <c r="G101" i="37"/>
  <c r="F80" i="37"/>
  <c r="B72" i="37"/>
  <c r="B93" i="37"/>
  <c r="C37" i="37"/>
  <c r="C59" i="37" s="1"/>
  <c r="G79" i="37"/>
  <c r="G100" i="37"/>
  <c r="C71" i="37"/>
  <c r="C92" i="37"/>
  <c r="D36" i="18"/>
  <c r="D52" i="18" s="1"/>
  <c r="B35" i="37"/>
  <c r="B57" i="37" s="1"/>
  <c r="D30" i="18"/>
  <c r="D48" i="18" s="1"/>
  <c r="G97" i="37"/>
  <c r="C91" i="37"/>
  <c r="B91" i="37"/>
  <c r="G70" i="37"/>
  <c r="B96" i="37"/>
  <c r="C14" i="19"/>
  <c r="B90" i="37"/>
  <c r="B14" i="19"/>
  <c r="B15" i="19" s="1"/>
  <c r="B69" i="37"/>
  <c r="C69" i="37"/>
  <c r="D69" i="37"/>
  <c r="B5" i="19"/>
  <c r="D89" i="37"/>
  <c r="B131" i="36"/>
  <c r="H131" i="36" s="1"/>
  <c r="C89" i="37"/>
  <c r="C68" i="37"/>
  <c r="D68" i="37"/>
  <c r="G67" i="37"/>
  <c r="E67" i="37"/>
  <c r="G88" i="37"/>
  <c r="F67" i="37"/>
  <c r="B47" i="36"/>
  <c r="B88" i="37"/>
  <c r="D67" i="37"/>
  <c r="B67" i="37"/>
  <c r="D8" i="18"/>
  <c r="D74" i="37"/>
  <c r="G74" i="37"/>
  <c r="C95" i="37"/>
  <c r="G95" i="37"/>
  <c r="D95" i="37"/>
  <c r="D66" i="37"/>
  <c r="D87" i="37"/>
  <c r="B54" i="36"/>
  <c r="E41" i="36"/>
  <c r="H10" i="36"/>
  <c r="B49" i="36"/>
  <c r="B50" i="36"/>
  <c r="B21" i="37"/>
  <c r="B53" i="37" s="1"/>
  <c r="F101" i="37"/>
  <c r="C20" i="37"/>
  <c r="C52" i="37" s="1"/>
  <c r="C24" i="18"/>
  <c r="C55" i="18" s="1"/>
  <c r="D38" i="18"/>
  <c r="D54" i="18" s="1"/>
  <c r="B37" i="37"/>
  <c r="B59" i="37" s="1"/>
  <c r="C38" i="18"/>
  <c r="C54" i="18" s="1"/>
  <c r="B34" i="37"/>
  <c r="B56" i="37" s="1"/>
  <c r="D34" i="18"/>
  <c r="D49" i="18" s="1"/>
  <c r="B32" i="37"/>
  <c r="B55" i="37" s="1"/>
  <c r="C13" i="19"/>
  <c r="B7" i="19"/>
  <c r="C7" i="19"/>
  <c r="C8" i="19" s="1"/>
  <c r="C7" i="37"/>
  <c r="C10" i="18"/>
  <c r="D10" i="18"/>
  <c r="B7" i="37"/>
  <c r="D9" i="18"/>
  <c r="B6" i="37"/>
  <c r="C30" i="37"/>
  <c r="C32" i="18"/>
  <c r="F88" i="37"/>
  <c r="B5" i="37"/>
  <c r="F95" i="37"/>
  <c r="B46" i="36"/>
  <c r="B63" i="36" s="1"/>
  <c r="E83" i="37" l="1"/>
  <c r="F83" i="37"/>
  <c r="B19" i="37"/>
  <c r="B8" i="19"/>
  <c r="G83" i="37"/>
  <c r="D88" i="37"/>
  <c r="H88" i="37" s="1"/>
  <c r="B104" i="37"/>
  <c r="C21" i="37"/>
  <c r="C53" i="37" s="1"/>
  <c r="B38" i="37"/>
  <c r="B60" i="37" s="1"/>
  <c r="B20" i="37"/>
  <c r="B52" i="37" s="1"/>
  <c r="D24" i="18"/>
  <c r="D55" i="18" s="1"/>
  <c r="D12" i="18"/>
  <c r="D51" i="18" s="1"/>
  <c r="B9" i="37"/>
  <c r="B51" i="37" s="1"/>
  <c r="G104" i="37"/>
  <c r="C34" i="37"/>
  <c r="C56" i="37" s="1"/>
  <c r="C30" i="18"/>
  <c r="C48" i="18" s="1"/>
  <c r="D91" i="37"/>
  <c r="B70" i="37"/>
  <c r="B83" i="37" s="1"/>
  <c r="C70" i="37"/>
  <c r="C83" i="37" s="1"/>
  <c r="B19" i="19"/>
  <c r="C15" i="19"/>
  <c r="C19" i="19" s="1"/>
  <c r="C9" i="18"/>
  <c r="C6" i="37"/>
  <c r="C104" i="37"/>
  <c r="D32" i="18"/>
  <c r="B30" i="37"/>
  <c r="F104" i="37"/>
  <c r="H67" i="37"/>
  <c r="C17" i="18"/>
  <c r="C43" i="18" s="1"/>
  <c r="C15" i="37"/>
  <c r="C46" i="37" s="1"/>
  <c r="B4" i="37"/>
  <c r="B46" i="37" s="1"/>
  <c r="D5" i="18"/>
  <c r="D43" i="18" s="1"/>
  <c r="C16" i="37"/>
  <c r="C20" i="18"/>
  <c r="D39" i="18"/>
  <c r="D56" i="18" s="1"/>
  <c r="C38" i="37"/>
  <c r="C60" i="37" s="1"/>
  <c r="C39" i="18"/>
  <c r="C56" i="18" s="1"/>
  <c r="B36" i="37"/>
  <c r="B58" i="37" s="1"/>
  <c r="D37" i="18"/>
  <c r="D53" i="18" s="1"/>
  <c r="D23" i="18"/>
  <c r="C11" i="18"/>
  <c r="C8" i="37"/>
  <c r="B8" i="37"/>
  <c r="D11" i="18"/>
  <c r="C33" i="37"/>
  <c r="C35" i="18"/>
  <c r="B33" i="37"/>
  <c r="D35" i="18"/>
  <c r="B31" i="37"/>
  <c r="D33" i="18"/>
  <c r="C31" i="37"/>
  <c r="C33" i="18"/>
  <c r="C18" i="37"/>
  <c r="C22" i="18"/>
  <c r="B18" i="37"/>
  <c r="D22" i="18"/>
  <c r="C17" i="37"/>
  <c r="C21" i="18"/>
  <c r="D21" i="18"/>
  <c r="B17" i="37"/>
  <c r="B48" i="37" s="1"/>
  <c r="B29" i="37"/>
  <c r="D31" i="18"/>
  <c r="C29" i="37"/>
  <c r="C31" i="18"/>
  <c r="C44" i="18" s="1"/>
  <c r="B16" i="37"/>
  <c r="D20" i="18"/>
  <c r="D29" i="18"/>
  <c r="B28" i="37"/>
  <c r="C28" i="37"/>
  <c r="C29" i="18"/>
  <c r="C45" i="18" l="1"/>
  <c r="D70" i="37"/>
  <c r="D83" i="37" s="1"/>
  <c r="H83" i="37" s="1"/>
  <c r="C47" i="37"/>
  <c r="D104" i="37"/>
  <c r="H104" i="37" s="1"/>
  <c r="D45" i="18"/>
  <c r="D50" i="18"/>
  <c r="B10" i="37"/>
  <c r="D13" i="18"/>
  <c r="C9" i="37"/>
  <c r="C51" i="37" s="1"/>
  <c r="C12" i="18"/>
  <c r="C51" i="18" s="1"/>
  <c r="D25" i="18"/>
  <c r="D44" i="18"/>
  <c r="C46" i="18"/>
  <c r="C41" i="37"/>
  <c r="B23" i="37"/>
  <c r="B49" i="37"/>
  <c r="B41" i="37"/>
  <c r="C49" i="37"/>
  <c r="B50" i="37"/>
  <c r="D46" i="18"/>
  <c r="C48" i="37"/>
  <c r="B47" i="37"/>
  <c r="C40" i="18"/>
  <c r="C47" i="18"/>
  <c r="D40" i="18"/>
  <c r="D47" i="18"/>
  <c r="C54" i="37"/>
  <c r="B54" i="37"/>
  <c r="C19" i="37" l="1"/>
  <c r="C23" i="18"/>
  <c r="C13" i="18"/>
  <c r="C10" i="37"/>
  <c r="D57" i="18"/>
  <c r="B63" i="37"/>
  <c r="C50" i="18" l="1"/>
  <c r="C57" i="18" s="1"/>
  <c r="C25" i="18"/>
  <c r="C23" i="37"/>
  <c r="C50" i="37"/>
  <c r="C63" i="37" s="1"/>
</calcChain>
</file>

<file path=xl/sharedStrings.xml><?xml version="1.0" encoding="utf-8"?>
<sst xmlns="http://schemas.openxmlformats.org/spreadsheetml/2006/main" count="2424" uniqueCount="578">
  <si>
    <t>P1</t>
  </si>
  <si>
    <t>P2</t>
  </si>
  <si>
    <t>P3</t>
  </si>
  <si>
    <t>P4</t>
  </si>
  <si>
    <t>P5</t>
  </si>
  <si>
    <t>P6</t>
  </si>
  <si>
    <t>CONSUMOS</t>
  </si>
  <si>
    <t>IMPREVISTOS</t>
  </si>
  <si>
    <t>DATOS ANUALES DE LA ENERGÍA TOTAL CONSUMIDA</t>
  </si>
  <si>
    <t>TAR</t>
  </si>
  <si>
    <t>ENERGÍA</t>
  </si>
  <si>
    <t>DESCRIPCIÓN</t>
  </si>
  <si>
    <t xml:space="preserve">POBLACIÓN </t>
  </si>
  <si>
    <t>TERRITORIO</t>
  </si>
  <si>
    <t>CUPS</t>
  </si>
  <si>
    <t>CONTRATO</t>
  </si>
  <si>
    <t>POTENCIA 1</t>
  </si>
  <si>
    <t>POTENCIA 2</t>
  </si>
  <si>
    <t>POTENCIA 3</t>
  </si>
  <si>
    <t>POTENCIA 4</t>
  </si>
  <si>
    <t>POTENCIA 5</t>
  </si>
  <si>
    <t>POTENCIA 6</t>
  </si>
  <si>
    <t>TE</t>
  </si>
  <si>
    <t>TP</t>
  </si>
  <si>
    <t>IVA</t>
  </si>
  <si>
    <t>TOTAL TAR</t>
  </si>
  <si>
    <t>ENERGIA</t>
  </si>
  <si>
    <t>TOTAL ENERGIA</t>
  </si>
  <si>
    <t>ALAMEDA REKALDE, 39-A, BAJO 1</t>
  </si>
  <si>
    <t>BILBAO</t>
  </si>
  <si>
    <t>BIZKAIA</t>
  </si>
  <si>
    <t>ES0021000013515541FW</t>
  </si>
  <si>
    <t>PQUE TECNOLOGICO, 502, 1º SANI</t>
  </si>
  <si>
    <t>DERIO</t>
  </si>
  <si>
    <t>ES0021000013442964WJ</t>
  </si>
  <si>
    <t>CENTRO</t>
  </si>
  <si>
    <t>Ctra LARRASKITU,56,Bajo 1</t>
  </si>
  <si>
    <t>ES0021000009605152YG</t>
  </si>
  <si>
    <t>Avda LEHENDAKARI AGIRRE,184,Bajo 1</t>
  </si>
  <si>
    <t>ES0021000009609023JB</t>
  </si>
  <si>
    <t>Avda GABRIEL ARESTI,8,Bajo 1</t>
  </si>
  <si>
    <t>ES0021000009710842RD</t>
  </si>
  <si>
    <t>Cno.Artalandio,5</t>
  </si>
  <si>
    <t>ES0021000009517539ZK</t>
  </si>
  <si>
    <t>Cno.Artazubidea,5,Bajo 1</t>
  </si>
  <si>
    <t>ES0021000009708199RB</t>
  </si>
  <si>
    <t>DONOSTIA</t>
  </si>
  <si>
    <t>GIPUZKOA</t>
  </si>
  <si>
    <t>Otaola hiribidea,29,Bajo 1</t>
  </si>
  <si>
    <t>EIBAR</t>
  </si>
  <si>
    <t>ES0021000003186586CW</t>
  </si>
  <si>
    <t>C/Ongarai,2,Bajo 1</t>
  </si>
  <si>
    <t>ERMUA</t>
  </si>
  <si>
    <t>ES0021000009748490MY</t>
  </si>
  <si>
    <t>Avda Carlos Gangoiti,23,Bajo 1</t>
  </si>
  <si>
    <t>GERNIKA LUMO</t>
  </si>
  <si>
    <t>ES0021000009826721WZ</t>
  </si>
  <si>
    <t>Ettxegoienbidea, 11, Bajo 4</t>
  </si>
  <si>
    <t>AMURRIO</t>
  </si>
  <si>
    <t>ARABA</t>
  </si>
  <si>
    <t>ES0021000013590422LH</t>
  </si>
  <si>
    <t>Plza Ibarrekolanda,1,Bajo1</t>
  </si>
  <si>
    <t>ES0021000013316860QH</t>
  </si>
  <si>
    <t>Etxebarri Auzoa,8,Bajo 1</t>
  </si>
  <si>
    <t>ARETXABALETA</t>
  </si>
  <si>
    <t>ES0021000003141475JV</t>
  </si>
  <si>
    <t>Esnabide Kalea,10,Bajo 1</t>
  </si>
  <si>
    <t>ERRENTERIA</t>
  </si>
  <si>
    <t>ES0021000003325551JR</t>
  </si>
  <si>
    <t>Ugartemendia Auzoa,6,Bajo</t>
  </si>
  <si>
    <t>BEASAIN</t>
  </si>
  <si>
    <t>ES0021000003166097AY</t>
  </si>
  <si>
    <t>C/Elexalde,45,Bajo 1</t>
  </si>
  <si>
    <t>GALDAKAO</t>
  </si>
  <si>
    <t>ES0021000009764483XZ</t>
  </si>
  <si>
    <t>Bº Urritxe,11</t>
  </si>
  <si>
    <t>AMOREBIETA</t>
  </si>
  <si>
    <t>ES0021000009398382DG</t>
  </si>
  <si>
    <t>C/Zumaia,1,Bajo 7</t>
  </si>
  <si>
    <t>ES0021000009705036RE</t>
  </si>
  <si>
    <t>Zurbaran Barri,28</t>
  </si>
  <si>
    <t>ES0021000009707156WA</t>
  </si>
  <si>
    <t>Xabier 1</t>
  </si>
  <si>
    <t>GASTEIZ</t>
  </si>
  <si>
    <t>c. Portal de Foronda, s/n, Bajo</t>
  </si>
  <si>
    <t>ES0021000000156745PC</t>
  </si>
  <si>
    <t xml:space="preserve">Ctra. Madria-Irun, Km 35, Bajo, 1, 01192 </t>
  </si>
  <si>
    <t>ELORRIAGA</t>
  </si>
  <si>
    <t>ES0021000000150352YK</t>
  </si>
  <si>
    <t>Cno. Larrauri  Mendotxe, 18, Bajo</t>
  </si>
  <si>
    <t>ERANDIO</t>
  </si>
  <si>
    <t>ES0021000010016724YZ</t>
  </si>
  <si>
    <t>c.Iurreta, 14, Bajo 1</t>
  </si>
  <si>
    <t>IURRETA</t>
  </si>
  <si>
    <t>ES0021000010038937YD</t>
  </si>
  <si>
    <t>Avda. Lehendakari Aguirre, 44-1, Bajo 1</t>
  </si>
  <si>
    <t>ES0021000009609063SM</t>
  </si>
  <si>
    <t>Igerobi Bidea, 25, Bajo 1</t>
  </si>
  <si>
    <t>OIARTZUN</t>
  </si>
  <si>
    <t>ES0021000003304882BD</t>
  </si>
  <si>
    <t>c. Berroci, 3 Bjajo 1</t>
  </si>
  <si>
    <t>BERNEDO</t>
  </si>
  <si>
    <t>ES0021000000014144HL</t>
  </si>
  <si>
    <t>c. Uribarri, 1, Bajo 1</t>
  </si>
  <si>
    <t>BASAURI</t>
  </si>
  <si>
    <t>ES0021000009471888PW</t>
  </si>
  <si>
    <t>c. Doctor Ornilla, 1-1, Bajao 1</t>
  </si>
  <si>
    <t>TXURDINAGA</t>
  </si>
  <si>
    <t>ES0021000009548563YH</t>
  </si>
  <si>
    <t>Avada Zumalakarregi, 72, Bajo 2</t>
  </si>
  <si>
    <t>LAUDIO</t>
  </si>
  <si>
    <t>ES0021000000035438RS</t>
  </si>
  <si>
    <t>Ctra. Autopista, A-1, km 7,7</t>
  </si>
  <si>
    <t>RIBERA BAJA</t>
  </si>
  <si>
    <t>ES0021000011152048XN</t>
  </si>
  <si>
    <t>B. Cendeja, 11, Bajo 2</t>
  </si>
  <si>
    <t>MUSKIZ</t>
  </si>
  <si>
    <t>ES0021000009884686SL</t>
  </si>
  <si>
    <t>B. Zaldupe, 3, Bajo 2</t>
  </si>
  <si>
    <t>ONDARROA</t>
  </si>
  <si>
    <t>ES0021000009893645ZP</t>
  </si>
  <si>
    <t>Infanta Kristinan Kalea, 28, Bajo 2</t>
  </si>
  <si>
    <t>ONDARRETA</t>
  </si>
  <si>
    <t>ES0021000003387437NV</t>
  </si>
  <si>
    <t>Santa Klara Plaza, 3, Bajo 1</t>
  </si>
  <si>
    <t>RENTERIA</t>
  </si>
  <si>
    <t>ES0021000003337702NP</t>
  </si>
  <si>
    <t>Latxunbe Berri, 34-2, Bajo 1</t>
  </si>
  <si>
    <t>HERNANI</t>
  </si>
  <si>
    <t>ES0021000003221918SY</t>
  </si>
  <si>
    <t>Bidasoa Kalea, 13, Bajo</t>
  </si>
  <si>
    <t>IRUN</t>
  </si>
  <si>
    <t>ES0021000003265308SH</t>
  </si>
  <si>
    <t>Ctra. Nacional 140 Km. 35,6</t>
  </si>
  <si>
    <t>ES0021000000150353YE</t>
  </si>
  <si>
    <t>Ibargaray Hiribidea, 56, Bajo</t>
  </si>
  <si>
    <t>BERGARA</t>
  </si>
  <si>
    <t>ES0021000003474136XY</t>
  </si>
  <si>
    <t>Ctra. Nacional -1, km. 352, 0, Bajo 1</t>
  </si>
  <si>
    <t>ES0021000010512955FC</t>
  </si>
  <si>
    <t>c. foruak, 10, bajo</t>
  </si>
  <si>
    <t>GETXO</t>
  </si>
  <si>
    <t>Avda. Gasteiz, 18, Bajo</t>
  </si>
  <si>
    <t>ES0021000000091306SQ</t>
  </si>
  <si>
    <t>Pza. Bide Onea, 4, Bajo 1</t>
  </si>
  <si>
    <t>BARAKALDO</t>
  </si>
  <si>
    <t>ES0021000009422637MV</t>
  </si>
  <si>
    <t>c. Buenos Aires, 6, Bajo 2</t>
  </si>
  <si>
    <t>ES0021000009532793BA</t>
  </si>
  <si>
    <t>ES0021000009709715KD</t>
  </si>
  <si>
    <t>c. Duque de Mandas, 2, Bajo 1</t>
  </si>
  <si>
    <t>ES0021000010637340XK</t>
  </si>
  <si>
    <t>San Martin Kalea, 41, Bajo 1</t>
  </si>
  <si>
    <t>ES0021000003427071XE</t>
  </si>
  <si>
    <t>c. Donostia-San Sebastián, 1, Bajo 1</t>
  </si>
  <si>
    <t>ES0021000000150882YE</t>
  </si>
  <si>
    <t>c. Gran Vía Diego Lope de Haro, 85, Bajo 16</t>
  </si>
  <si>
    <t>ES0021000009573302RD</t>
  </si>
  <si>
    <t>Plaza Bizkaia, 1, Bajo</t>
  </si>
  <si>
    <t>ES0021000012031616AZ</t>
  </si>
  <si>
    <t>Vitoria-Gasteiz Kalea, Bajao 3</t>
  </si>
  <si>
    <t>ES0021000003442005QY</t>
  </si>
  <si>
    <t>Intxaurrondo, 70</t>
  </si>
  <si>
    <t>ES0021000003387791MA</t>
  </si>
  <si>
    <t>c/ Zubibarri, 12, bajo arch</t>
  </si>
  <si>
    <t>c. Navarra, 2,Bajo 1</t>
  </si>
  <si>
    <t>ES0021000000111152GJ</t>
  </si>
  <si>
    <t>FACULTAD CIENCIAS DE LA ACTIVIDAD FISICA Y DEPORTE</t>
  </si>
  <si>
    <t>CARRETERA LASARTE 25 BAJO 1 A CP1007</t>
  </si>
  <si>
    <t>ES0021000000104650CC</t>
  </si>
  <si>
    <t>POLIDEPORTIVO CAMPUS LEIOA</t>
  </si>
  <si>
    <t>CALLE CAMPUS 7, 1 BAJO 2 CP48940</t>
  </si>
  <si>
    <t>LEIOA</t>
  </si>
  <si>
    <t>ES0021000011405143CS</t>
  </si>
  <si>
    <t>PISTA DE ATLETISMO</t>
  </si>
  <si>
    <t>BARRIO SARRIENA 50, 1 BAJO CP48940</t>
  </si>
  <si>
    <t>ES0021000009846212ER</t>
  </si>
  <si>
    <t>PARANINFO (BIZKAIARETOA)</t>
  </si>
  <si>
    <t>CALLE RAMON RUBIAL 2 BAJO 1 CP48011</t>
  </si>
  <si>
    <t>ES0021000016616607XR</t>
  </si>
  <si>
    <t>E.T.S. NAUTICA Y MÁQUINAS NAVALES</t>
  </si>
  <si>
    <t>CALLE MARÍA DÍAZ DE HARO 68 BAJO 3A CP48010</t>
  </si>
  <si>
    <t>ES0021000009919348GC</t>
  </si>
  <si>
    <t>COLEGIO MAYOR MIGUEL DE UNAMUNO</t>
  </si>
  <si>
    <t>AVENIDA LEHENDAKARI AGUIRRE 140 BAJO 2 CP48015</t>
  </si>
  <si>
    <t>ES0021000009609068SX</t>
  </si>
  <si>
    <t>PASEO E.INFORMATICA</t>
  </si>
  <si>
    <t>MANUEL LARDIZABAL PASEALEKUA 1 CP20018</t>
  </si>
  <si>
    <t>ES0021000016415880EH</t>
  </si>
  <si>
    <t>PASEO FACULTAD DE DERECHO</t>
  </si>
  <si>
    <t>MANUEL LARDIZABAL PASEALEKUA 2 BAJO 1 CP20018</t>
  </si>
  <si>
    <t>ES0021000003405072CB</t>
  </si>
  <si>
    <t>UMD MEDICINA Y ESCUELA DE ENFERMERIA</t>
  </si>
  <si>
    <t>PASEO DOCTOR JOSE BEGUIRISTAIN 105 BAJO2 CP20014</t>
  </si>
  <si>
    <t>ES0021000003369538QN</t>
  </si>
  <si>
    <t>BIBLIOTECA KOLDO MITXELENA (C/AULARIO EUITI)</t>
  </si>
  <si>
    <t>CALLE NIEVES CANO 33 BAJO 4 CP1006</t>
  </si>
  <si>
    <t>ES0021000011193622RW</t>
  </si>
  <si>
    <t>CENTRO DE INVESTIGACIÓN KORTA</t>
  </si>
  <si>
    <t>AVENIDA TOLOSA 72 BAJO CP20018</t>
  </si>
  <si>
    <t>ES0021000012878205BL</t>
  </si>
  <si>
    <t>FACULTAD FARMACIA-E.U.MAGISTERIO</t>
  </si>
  <si>
    <t>CALLE JUAN IBAÑEZ DE SANTO DOMINGO 1 BAJO 3 CP1006</t>
  </si>
  <si>
    <t>ES0021000000168366PA</t>
  </si>
  <si>
    <t>CENTRO INVESTIGACIÓN Y ESTUDIOS AVANZADOS LUCIO LASCARAY</t>
  </si>
  <si>
    <t>AVENIDA MIGUEL DE UNAMUNO 3 CP1006</t>
  </si>
  <si>
    <t>ES0021000012903104JD</t>
  </si>
  <si>
    <t>ANILLO CAMPUS LEIOA</t>
  </si>
  <si>
    <t>CALLE CAMPUS 7, 1BAJO1 CP48940</t>
  </si>
  <si>
    <t>E.T.S. INGENIEROS INDUSTRIALES BILBAO.B</t>
  </si>
  <si>
    <t>ALAMEDA URQUIJO 89 BAJO 2 CP48013</t>
  </si>
  <si>
    <t>ES0021000011863518DT</t>
  </si>
  <si>
    <t>E.T.S. INGENIEROS INDUSTRIALES BILBAO</t>
  </si>
  <si>
    <t>ALAMEDA URQUIJO 89 BAJO CP48013</t>
  </si>
  <si>
    <t>ES0021000009692813EN</t>
  </si>
  <si>
    <t>FACULTAD CICENCIAS ECONÓMICAS Y EMPRESARIALES (SARRIKO)</t>
  </si>
  <si>
    <t>CALLE PINTOR ETXENAGUSIA 6 BAJO 1 CP48015</t>
  </si>
  <si>
    <t>ES0021000009649650PC</t>
  </si>
  <si>
    <t>E.U. POLITÉCNICA</t>
  </si>
  <si>
    <t>ELIAS SALABERRIA 1 BAJO CP20018</t>
  </si>
  <si>
    <t>ES0021000011068083QC</t>
  </si>
  <si>
    <t>CENTRO FÍSICA DE MATERIALES</t>
  </si>
  <si>
    <t>MANUEL LARDIZABAL PASEAL. 5 CSIC BAJO CP20018</t>
  </si>
  <si>
    <t>ES0021000013583646RG</t>
  </si>
  <si>
    <t>DONOSTI PHYSICS CENTER-1</t>
  </si>
  <si>
    <t>MANUEL LARDIZABAL PASEAL. 4 BAJO 6 CP20018</t>
  </si>
  <si>
    <t>ES0021000016339768WJ</t>
  </si>
  <si>
    <t>CARLOS SANTAMARIA EE</t>
  </si>
  <si>
    <t>PLAZA ELHUYAR 1º BAJO</t>
  </si>
  <si>
    <t>ES0021000015300245TK</t>
  </si>
  <si>
    <t>6 PERIODOS</t>
  </si>
  <si>
    <t>DEPARTAMENTO</t>
  </si>
  <si>
    <t>IMPORTE</t>
  </si>
  <si>
    <t>€</t>
  </si>
  <si>
    <t>UPV</t>
  </si>
  <si>
    <t>3 PERIODOS</t>
  </si>
  <si>
    <t>LEHENDAKARITZA</t>
  </si>
  <si>
    <t>TOTAL DEPARTAMENTOS</t>
  </si>
  <si>
    <t xml:space="preserve">TOTAL  </t>
  </si>
  <si>
    <t>ES0021000018019274EJ</t>
  </si>
  <si>
    <t>c. Pedro Ibarretxe, Bajo 1</t>
  </si>
  <si>
    <t>ES0021000017163645NF</t>
  </si>
  <si>
    <t>ES0021000015544516HD</t>
  </si>
  <si>
    <t>KWh</t>
  </si>
  <si>
    <t>CONSUMO</t>
  </si>
  <si>
    <t>TOTAL</t>
  </si>
  <si>
    <t>IMPORTES POR TERRITORIO</t>
  </si>
  <si>
    <t>TOTAL TERRITORIOS</t>
  </si>
  <si>
    <t>MARÍA DÍAZ DE HARO, Nº 3 BAJO 1,</t>
  </si>
  <si>
    <t>ES0021000009620419WE</t>
  </si>
  <si>
    <t>ES0021000009845718TJ</t>
  </si>
  <si>
    <t>ES0021000018531582DL</t>
  </si>
  <si>
    <t>C\ RAFAEL MORENO PITXITXI 2- BAJO, 1</t>
  </si>
  <si>
    <t>NUEVA EUITIMOP</t>
  </si>
  <si>
    <t>PIE</t>
  </si>
  <si>
    <t>ES0021000017217623JG</t>
  </si>
  <si>
    <t>C/ AREATZA, S/N,</t>
  </si>
  <si>
    <t>PLENTZIA</t>
  </si>
  <si>
    <t>IES USANDIZAGA-PEÑAFLORIDA-AMARA BHI</t>
  </si>
  <si>
    <t>ES0021000003392855HF</t>
  </si>
  <si>
    <t>CÓDIGO</t>
  </si>
  <si>
    <t>DOMICILIO</t>
  </si>
  <si>
    <t>Ctra Larraskitu, 56</t>
  </si>
  <si>
    <t>Avda, Lehendakari Agirre, 184</t>
  </si>
  <si>
    <t>Avda Gabriel Aresti, 8</t>
  </si>
  <si>
    <t>Cno. Artalandio, 5</t>
  </si>
  <si>
    <t>Cno. Artazubidea, 5</t>
  </si>
  <si>
    <t>Otaola, 29</t>
  </si>
  <si>
    <t>Avda. Carlos Gangoiti, 23</t>
  </si>
  <si>
    <t>Etxebarriur, 6-8</t>
  </si>
  <si>
    <t>Plza Ibarrekolanda, 1</t>
  </si>
  <si>
    <t>Etxebarri auzoa, S/N</t>
  </si>
  <si>
    <t>San Marcos, 101</t>
  </si>
  <si>
    <t>Foru kalea, 8</t>
  </si>
  <si>
    <t>C/ Elexalde, 45</t>
  </si>
  <si>
    <t>Zumaia, 1</t>
  </si>
  <si>
    <t>Xabier, 1</t>
  </si>
  <si>
    <t>Felipe IV hiribidea, 1-A</t>
  </si>
  <si>
    <t>B.º Urritxe, s/n</t>
  </si>
  <si>
    <t>IES ZARAOBE BHI</t>
  </si>
  <si>
    <t>IES LAKUA BHI</t>
  </si>
  <si>
    <t>IES UNI EIBAR-ERMUA BHI</t>
  </si>
  <si>
    <t>IEFPS DON BOSCO GLHBI</t>
  </si>
  <si>
    <t>IEFPS ARETXABALETA LANBIDE ESKOLA GLHBI</t>
  </si>
  <si>
    <t>IES BEASAIN BHI</t>
  </si>
  <si>
    <t>CPM JUAN CRISÓSTOMO DE ARRIAGA MKP</t>
  </si>
  <si>
    <t>IES GABRIEL ARESTI BHI</t>
  </si>
  <si>
    <t>IES TXURDINAGA BEHEKOA BHI</t>
  </si>
  <si>
    <t>IES REKALDEBERRI BHI</t>
  </si>
  <si>
    <t>ES ELEXALDE BHI</t>
  </si>
  <si>
    <t>IES GERNIKA BHI</t>
  </si>
  <si>
    <t>ARTATZU GOIKO IRALE IRAKASTEGIA</t>
  </si>
  <si>
    <t>IEFPS ELORRIETA-ERREKA MARI GLHBI</t>
  </si>
  <si>
    <t xml:space="preserve">IEFPS ZORNOTZA GLHBI </t>
  </si>
  <si>
    <t>IES IGNACIO ELLACURÍA-ZURBARAN BHI</t>
  </si>
  <si>
    <t>RECURSOS GENERALES</t>
  </si>
  <si>
    <t>JUSTICIA</t>
  </si>
  <si>
    <t>SEGURIDAD</t>
  </si>
  <si>
    <t>SALUD</t>
  </si>
  <si>
    <t>Jose Mª Salaberría, 8,</t>
  </si>
  <si>
    <t>Bº SARRIENA S/N</t>
  </si>
  <si>
    <t>ES0021000018367427WS</t>
  </si>
  <si>
    <t>Comisaría de Gasteiz</t>
  </si>
  <si>
    <t xml:space="preserve">Academia de la Ertzaintza </t>
  </si>
  <si>
    <t>Central de Erandio</t>
  </si>
  <si>
    <t>Base de Iurreta</t>
  </si>
  <si>
    <t>Comisaría de Deusto</t>
  </si>
  <si>
    <t>Central Oiartzun</t>
  </si>
  <si>
    <t>Base de Berrozi</t>
  </si>
  <si>
    <t>Comisaría de Basauri</t>
  </si>
  <si>
    <t>CGTE de Txurdinaga</t>
  </si>
  <si>
    <t>Comisaría de Laudio</t>
  </si>
  <si>
    <t>Comisaría de Muskiz</t>
  </si>
  <si>
    <t>PMV Ribabellosa</t>
  </si>
  <si>
    <t>Comisaría de Ondarroa</t>
  </si>
  <si>
    <t>Comisaría de Ondarreta</t>
  </si>
  <si>
    <t>Comisaría de Renteria</t>
  </si>
  <si>
    <t>Comisaría de Hernani</t>
  </si>
  <si>
    <t>Comisaría de Irun</t>
  </si>
  <si>
    <t>Edificio de Iradier</t>
  </si>
  <si>
    <t>Comisaría de Bergara</t>
  </si>
  <si>
    <t>PMV Abetxuko</t>
  </si>
  <si>
    <t>ES0021000019121306MT</t>
  </si>
  <si>
    <t>EDIFICIO CISCH</t>
  </si>
  <si>
    <t>C/ JUSTO VELEZ DE ELORRIAGA,1, BAJO</t>
  </si>
  <si>
    <t>Activa P1 (kWh)</t>
  </si>
  <si>
    <t>Activa P2 (kWh)</t>
  </si>
  <si>
    <t>Activa P3 (kWh)</t>
  </si>
  <si>
    <t>Centro Polivalente Elbira Zipitria</t>
  </si>
  <si>
    <t>Pº de ONDARRETA, 18</t>
  </si>
  <si>
    <t>ES0021000019574014EE</t>
  </si>
  <si>
    <t>BARRIO SARRIENA S/N</t>
  </si>
  <si>
    <t>ES0021000019535295HN</t>
  </si>
  <si>
    <t>PARQUE CIENTÍFICO UPV 3 BAJO 1</t>
  </si>
  <si>
    <t>ES0021000019390746NH</t>
  </si>
  <si>
    <t>6.1 A</t>
  </si>
  <si>
    <t>6.1 B</t>
  </si>
  <si>
    <t>6 PERIODOS A</t>
  </si>
  <si>
    <t>6 PERIODOS B</t>
  </si>
  <si>
    <t>CULTURA</t>
  </si>
  <si>
    <t>EDUCACIÓN</t>
  </si>
  <si>
    <t>Portal de Gamarra, 1 – VS, Bajo Ofic</t>
  </si>
  <si>
    <t>VITORIA GASTEIZ</t>
  </si>
  <si>
    <t>ES0021000015570706FW</t>
  </si>
  <si>
    <t>CALLE JOSE ACHOTEGUI PORTAL 1, BAJO-1</t>
  </si>
  <si>
    <t>ES0021000000101381QV</t>
  </si>
  <si>
    <t>CALLE VIA GALINDO PORTAL 14 (INSTITUTO NACIONAL EMPLEO)</t>
  </si>
  <si>
    <t>SESTAO</t>
  </si>
  <si>
    <t>ES0021000009983107VT</t>
  </si>
  <si>
    <t>MUSIKENE</t>
  </si>
  <si>
    <t>Plaza Europa 2</t>
  </si>
  <si>
    <t>BERREAGA KALEA Nº 1</t>
  </si>
  <si>
    <t>ES0021000010034503CZ</t>
  </si>
  <si>
    <t>CAMPUS AGROALIMENTARIO DE ARKAUTE - ANTIGUA CARRETERA NACIONAL 1 KM 355</t>
  </si>
  <si>
    <t>ARKAUTE</t>
  </si>
  <si>
    <t>ES0021000000150350YL</t>
  </si>
  <si>
    <t>VISESA</t>
  </si>
  <si>
    <t>LANBIDE</t>
  </si>
  <si>
    <t>NEIKER</t>
  </si>
  <si>
    <t>PMV de Zambrana</t>
  </si>
  <si>
    <t>Ctra. Autopista Vasco Aragonesa, Km 75.0</t>
  </si>
  <si>
    <t>ZAMBRANA</t>
  </si>
  <si>
    <t>ES0021000011333621QT</t>
  </si>
  <si>
    <t>EJIE</t>
  </si>
  <si>
    <t>ES0021000000072317HW</t>
  </si>
  <si>
    <t>ES0021000003295752MX</t>
  </si>
  <si>
    <t>ES0021000003296961NT</t>
  </si>
  <si>
    <t>ES0021000003318388TZ</t>
  </si>
  <si>
    <t>ES0021000003458459HS</t>
  </si>
  <si>
    <t>ES0021000003460635KY</t>
  </si>
  <si>
    <t>ES0021000000044896KC</t>
  </si>
  <si>
    <t>ES0021000000047754PA</t>
  </si>
  <si>
    <t>ES0021000000051023NY</t>
  </si>
  <si>
    <t>ES0021000003289165HR</t>
  </si>
  <si>
    <t>ES0021000009504050AX</t>
  </si>
  <si>
    <t>ES0021000009764493BR</t>
  </si>
  <si>
    <t>ES0021000009770166GQ</t>
  </si>
  <si>
    <t>ES0021000009867321LL</t>
  </si>
  <si>
    <t>ES0021000009960281JJ</t>
  </si>
  <si>
    <t>ES0021000010041551MR</t>
  </si>
  <si>
    <t>ES0021000000012838PR</t>
  </si>
  <si>
    <t>ES0021000000150302GV</t>
  </si>
  <si>
    <t>ES0021000000016678ZT</t>
  </si>
  <si>
    <t>ES0021000003149911NN</t>
  </si>
  <si>
    <t>ES0021000003154521ME</t>
  </si>
  <si>
    <t>ES0021000003165978KW</t>
  </si>
  <si>
    <t>ES0021000000011928ZB</t>
  </si>
  <si>
    <t>ES0021000003168894DC</t>
  </si>
  <si>
    <t>ES0021000003170733CL</t>
  </si>
  <si>
    <t>ES0021000003201582MW</t>
  </si>
  <si>
    <t>ES0021000000032391FG</t>
  </si>
  <si>
    <t>ES0021000003274446EW</t>
  </si>
  <si>
    <t>ES0021000000175523CF</t>
  </si>
  <si>
    <t>ES0021000003143310RN</t>
  </si>
  <si>
    <t>ES0021000009529963AW</t>
  </si>
  <si>
    <t>ES0021000003128494RP</t>
  </si>
  <si>
    <t>ITELAZPI</t>
  </si>
  <si>
    <t>ES0021000021115726PK</t>
  </si>
  <si>
    <t>ES0123000012000003RH</t>
  </si>
  <si>
    <t>TORRALBA DEL RIO</t>
  </si>
  <si>
    <t>C/MONTE YOAR, S/N</t>
  </si>
  <si>
    <t>NAVARRA</t>
  </si>
  <si>
    <t>P1 activa</t>
  </si>
  <si>
    <t>P2 activa</t>
  </si>
  <si>
    <t>P3 activa</t>
  </si>
  <si>
    <t>P4 activa</t>
  </si>
  <si>
    <t>P5 activa</t>
  </si>
  <si>
    <t>P6 activa</t>
  </si>
  <si>
    <t>IEFPS POLITÉCNICO EASO POLITEKNIKOA GLHBI</t>
  </si>
  <si>
    <t>12229</t>
  </si>
  <si>
    <t>AV. DE FELIPE IV 1 B</t>
  </si>
  <si>
    <t>Aitzol Parkea, Donostia,</t>
  </si>
  <si>
    <t>ES0021000022033625NJ</t>
  </si>
  <si>
    <t>HONDARRIBIA</t>
  </si>
  <si>
    <t xml:space="preserve"> JAITZUBIA AUZOA, PORTAL 154 , BAJO</t>
  </si>
  <si>
    <t>ES0021000003213761MZ</t>
  </si>
  <si>
    <t>JOSE ATXOTEGI, PORTAL 3, BAJO</t>
  </si>
  <si>
    <t>ES0021000000101383QL</t>
  </si>
  <si>
    <t xml:space="preserve"> DOKTOR BEGIRISTAIN PASEALEKUA, PORTAL 109, BAJO</t>
  </si>
  <si>
    <t>ES0021000003369579HF</t>
  </si>
  <si>
    <t>Plza CRUCES , PORTAL 10 - BIS, BAJO</t>
  </si>
  <si>
    <t>ES0021000009425789GH</t>
  </si>
  <si>
    <t>C/ ALAVA, 39, Bajo 2 VITORIA GASTEIZ</t>
  </si>
  <si>
    <t>C/ FRANCISCO LEANDRO DE VIANA, 1, Bajo 1 VITORIA GASTEIZ</t>
  </si>
  <si>
    <t xml:space="preserve"> DOKTOR BEGIRISTAIN PASEALEKUA, 115, Bajo 1 DONOSTIA-SAN SEBASTIAN</t>
  </si>
  <si>
    <t xml:space="preserve"> MENDAROZABAL (IDIAZABALTXO), 1, Bajo 1 MENDARO</t>
  </si>
  <si>
    <t>ES0021000000055529RG</t>
  </si>
  <si>
    <t>ES0021000017163263HQ</t>
  </si>
  <si>
    <t>ES0021000003369580HP</t>
  </si>
  <si>
    <t>ES0021000003518347TB</t>
  </si>
  <si>
    <t>CONSUMOS AT TELEMEDIDOS</t>
  </si>
  <si>
    <t>GWh</t>
  </si>
  <si>
    <t>CONSUMOS E IMPORTES</t>
  </si>
  <si>
    <t>CONSUMO (kWh)</t>
  </si>
  <si>
    <t>IMPORTE (€)</t>
  </si>
  <si>
    <t>TAR (€)</t>
  </si>
  <si>
    <t>MONTE BEHORLAR PORTAL 15 (ANTENAS), BAJO-1</t>
  </si>
  <si>
    <t>MUTRIKU</t>
  </si>
  <si>
    <t>BELAR MENDIA PORTAL 1 (ANTENA T V), BAJO-1</t>
  </si>
  <si>
    <t>OÑATI</t>
  </si>
  <si>
    <t>EZOZIA AUZOA PORTAL 18-1, BAJO-1</t>
  </si>
  <si>
    <t>SORALUCE</t>
  </si>
  <si>
    <t>MONTE ARTZUBI PORTAL 100, BAJO</t>
  </si>
  <si>
    <t>TOLOSA</t>
  </si>
  <si>
    <t>USABAL AUZOA PORTAL 37-3, BAJO-RT</t>
  </si>
  <si>
    <t>CARRETERA PUERTO HERRERA PORTAL 104 (GOBIERNO VASCO), BAJO-2</t>
  </si>
  <si>
    <t>SAMANIEGO</t>
  </si>
  <si>
    <t>CALLE ASTULEZ S/N (REPETIDOR T.V.), BAJO-1</t>
  </si>
  <si>
    <t>VALDEGOBIA</t>
  </si>
  <si>
    <t>CALLE ARGANDOÑA PORTAL 6-2, BAJO-2</t>
  </si>
  <si>
    <t>SAN ANDRES AUZOA PROX 4-PR, BAJO-1</t>
  </si>
  <si>
    <t>ARRASATE</t>
  </si>
  <si>
    <t>BARRIO SAN PELAIAO ALDE PORTAL 81-1, BAJO-1</t>
  </si>
  <si>
    <t>BERMEO</t>
  </si>
  <si>
    <t>CALLE MONTE GANGUREN PORTAL 17, BAJO-1</t>
  </si>
  <si>
    <t>CALLE MONTE OIZ PORTAL 69, BAJO-1</t>
  </si>
  <si>
    <t>GARAI</t>
  </si>
  <si>
    <t>CALLE MONTE JATA PORTAL 1, BAJO</t>
  </si>
  <si>
    <t>MARURI</t>
  </si>
  <si>
    <t>CALLE SUBIDA SERANTES PORTAL 10, BAJO-1</t>
  </si>
  <si>
    <t>SANTURTZI</t>
  </si>
  <si>
    <t>CALLE MONTE GANETA PORTAL 4, BAJO-1</t>
  </si>
  <si>
    <t>ALONSOTEGI</t>
  </si>
  <si>
    <t>CAMINO MONTE URDIN-GAIN PORTAL 1, BAJO-1</t>
  </si>
  <si>
    <t>BARRUNDIA</t>
  </si>
  <si>
    <t>CALLE REPETIDOR TR ZALDIARAN PORTAL 1, BAJO-1</t>
  </si>
  <si>
    <t>PARAJE LEZAMOLINO PORTAL 289, BAJO-1. OLANO</t>
  </si>
  <si>
    <t>ZIGOITIA</t>
  </si>
  <si>
    <t>ELOSUA AUZOA PORTAL 1, BAJO-1</t>
  </si>
  <si>
    <t>AZKOITIA</t>
  </si>
  <si>
    <t>IZARRAITZ AUZOA PORTAL 76-1, BAJO-1</t>
  </si>
  <si>
    <t>AZPEITIA</t>
  </si>
  <si>
    <t>MONTE USURBE PORTAL 1, BAJO-1</t>
  </si>
  <si>
    <t>CALLE REPET R LLANTENO S/N (REPETIDOR TV), BAJO-1</t>
  </si>
  <si>
    <t>AYALA</t>
  </si>
  <si>
    <t>OTZAURTE AUZOA PORTAL 4-1, BAJO</t>
  </si>
  <si>
    <t>ZEGAMA</t>
  </si>
  <si>
    <t>ENDOIA DISEMINADO 10-1 (ANTENA ITELAZPI), BAJO</t>
  </si>
  <si>
    <t>ZESTOA</t>
  </si>
  <si>
    <t>MONTE AZKONABIETA PORTAL 1, BAJO-1</t>
  </si>
  <si>
    <t>ELGETA</t>
  </si>
  <si>
    <t>BARRIO LARRAZABAL PROX 25, BAJO</t>
  </si>
  <si>
    <t>SAN MARTIN AUZOA PORTAL 5-1, BAJO-1</t>
  </si>
  <si>
    <t>LEGAZPI</t>
  </si>
  <si>
    <t>CARRETERA BILBAO KM 7.3, BAJO-1</t>
  </si>
  <si>
    <t>LANTARON</t>
  </si>
  <si>
    <t>LAUZTIERREKA ALDEA PROX 10, BAJO-1</t>
  </si>
  <si>
    <t>ATAUN</t>
  </si>
  <si>
    <t>CAMINO BERRIZBIDEA PORTAL 880, BAJO-4</t>
  </si>
  <si>
    <t>URZABAL AUZOA PORTAL 6-1, BAJO-1</t>
  </si>
  <si>
    <t>AMEZKETA</t>
  </si>
  <si>
    <t>EUSKAL TELEBISTA</t>
  </si>
  <si>
    <t>ES0021000011874126XM</t>
  </si>
  <si>
    <t>EUSKAL TELEBISTA, MIRAMON</t>
  </si>
  <si>
    <t>ES0021000003409011FV</t>
  </si>
  <si>
    <t>Ctra. Lutxana-Asua 2, bajo 5</t>
  </si>
  <si>
    <t>ES0021000017252904YA</t>
  </si>
  <si>
    <t>CIP UGAO IPI</t>
  </si>
  <si>
    <t>USILA AUZOA 11-1</t>
  </si>
  <si>
    <t>UGAO</t>
  </si>
  <si>
    <t>ES0021000021602845MT</t>
  </si>
  <si>
    <t>SEIS PERIODOS A</t>
  </si>
  <si>
    <t>SEIS PERIODOS B</t>
  </si>
  <si>
    <t>TRES PERIODOS</t>
  </si>
  <si>
    <t>TRABAJO Y JUSTICIA</t>
  </si>
  <si>
    <t>CULTURA Y POLITICA LINGÜÍSTICA</t>
  </si>
  <si>
    <t>EITB</t>
  </si>
  <si>
    <t>EUSKOTREN</t>
  </si>
  <si>
    <t>TOTALES POR DEPARTAMENTO</t>
  </si>
  <si>
    <t>SUBTOTAL</t>
  </si>
  <si>
    <t>TOTALES</t>
  </si>
  <si>
    <t>P1 (kWh)</t>
  </si>
  <si>
    <t>P2 (kWh)</t>
  </si>
  <si>
    <t>P3 (kWh)</t>
  </si>
  <si>
    <t>P4 (kWh)</t>
  </si>
  <si>
    <t>P5 (kWh)</t>
  </si>
  <si>
    <t>P6 (kWh)</t>
  </si>
  <si>
    <t>SUBTOTAL (kWh)</t>
  </si>
  <si>
    <t>ENERGIA (€)</t>
  </si>
  <si>
    <t>ENERGÍA (€)</t>
  </si>
  <si>
    <t>LOTE 4 ARABA</t>
  </si>
  <si>
    <t>PERIODO</t>
  </si>
  <si>
    <t>TARIFA</t>
  </si>
  <si>
    <t>3.1 A</t>
  </si>
  <si>
    <t>LOTE 5 GIPUZKOA</t>
  </si>
  <si>
    <t>Lote 4 ARABA</t>
  </si>
  <si>
    <t>Lote 5 GIPUZKOA</t>
  </si>
  <si>
    <t>Lote 6 BIZKAIA</t>
  </si>
  <si>
    <t>kWh</t>
  </si>
  <si>
    <t>TELEMEDIDO</t>
  </si>
  <si>
    <t>X</t>
  </si>
  <si>
    <t>Lote 1 ARABA</t>
  </si>
  <si>
    <t>Lote 2 GIPUZKOA</t>
  </si>
  <si>
    <t>Lote 3 BIZKAIA</t>
  </si>
  <si>
    <t>LOTE 1 ARABA</t>
  </si>
  <si>
    <t>LOTE 2 GIPUZKOA</t>
  </si>
  <si>
    <t>LOTE 3 BIZKAIA</t>
  </si>
  <si>
    <t>LOTE 6 BIZKAIA</t>
  </si>
  <si>
    <t>ES0021000003448996KM</t>
  </si>
  <si>
    <t xml:space="preserve">EDIF. B9, 53, Bajo </t>
  </si>
  <si>
    <t>ES0021000010290692GY</t>
  </si>
  <si>
    <t>EDIF. B8, 54, Bajo 1</t>
  </si>
  <si>
    <t>ES0021000011032252TT</t>
  </si>
  <si>
    <t>ZAMUDIO</t>
  </si>
  <si>
    <t>Pque TECNOLOGICO, 105, Bajo 19</t>
  </si>
  <si>
    <t>ES0021000015901587HM</t>
  </si>
  <si>
    <t>C/ ALBERT EINSTEIN, 37, Bajo EPSI</t>
  </si>
  <si>
    <t>ES0021000000053366EA</t>
  </si>
  <si>
    <t>C/ ALBERT EINSTEIN, 19, Bajo 2</t>
  </si>
  <si>
    <t>DATOS ANUALES DE LA ENERGÍA TOTAL CONSUMIDA (PARQUES TECNOLÓGICOS 6.1B)</t>
  </si>
  <si>
    <t>ES0021000010033960CT</t>
  </si>
  <si>
    <t>Plgo BARCO, 101, Bajo 1</t>
  </si>
  <si>
    <t>ES0021000017062309ED</t>
  </si>
  <si>
    <t>C/ MARIE CURIE, 7-SG, Bajo SG</t>
  </si>
  <si>
    <t>DATOS ANUALES DE LA ENERGÍA TOTAL CONSUMIDA (PARQUES TECNOLÓGICOS 3.1A)</t>
  </si>
  <si>
    <t>PARQUES TECNOLÓGICOS</t>
  </si>
  <si>
    <t>LOTE 1 (kWh)</t>
  </si>
  <si>
    <t>LOTE 2 (kWh)</t>
  </si>
  <si>
    <t>LOTE 3 (kWh)</t>
  </si>
  <si>
    <t>LOTE 4 (kWh)</t>
  </si>
  <si>
    <t>LOTE 5 (kWh)</t>
  </si>
  <si>
    <t>LOTE 6 (kWh)</t>
  </si>
  <si>
    <t>LOTE 1 (€)</t>
  </si>
  <si>
    <t>LOTE 2 (€)</t>
  </si>
  <si>
    <t>LOTE 3 (€)</t>
  </si>
  <si>
    <t>LOTE 4 (€)</t>
  </si>
  <si>
    <t>LOTE 5 (€)</t>
  </si>
  <si>
    <t>LOTE 6 (€)</t>
  </si>
  <si>
    <t>TAR 1 (€)</t>
  </si>
  <si>
    <t>TAR 2 (€)</t>
  </si>
  <si>
    <t>TAR 3 (€)</t>
  </si>
  <si>
    <t>TAR 4 (€)</t>
  </si>
  <si>
    <t>TAR 5 (€)</t>
  </si>
  <si>
    <t>TAR 6 (€)</t>
  </si>
  <si>
    <t>LOTE</t>
  </si>
  <si>
    <t>Nº LOTE</t>
  </si>
  <si>
    <t xml:space="preserve">Nº LOTE </t>
  </si>
  <si>
    <t>LOTE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</si>
</sst>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000000"/>
    <numFmt numFmtId="165" formatCode="0.000000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sz val="11"/>
      <color indexed="8"/>
      <name val="Helvetica Neue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3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10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ck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</borders>
  <cellStyleXfs count="223">
    <xf numFmtId="0" fontId="0" fillId="0" borderId="0">
      <alignment horizontal="center"/>
    </xf>
    <xf numFmtId="43" fontId="21" fillId="0" borderId="0" applyFont="0" applyFill="0" applyBorder="0" applyAlignment="0" applyProtection="0"/>
    <xf numFmtId="0" fontId="20" fillId="0" borderId="0" applyNumberFormat="0" applyFill="0" applyBorder="0" applyProtection="0">
      <alignment vertical="top"/>
    </xf>
    <xf numFmtId="0" fontId="21" fillId="0" borderId="0"/>
    <xf numFmtId="0" fontId="17" fillId="0" borderId="1"/>
    <xf numFmtId="0" fontId="10" fillId="0" borderId="0"/>
    <xf numFmtId="0" fontId="17" fillId="0" borderId="1"/>
    <xf numFmtId="0" fontId="17" fillId="0" borderId="1"/>
    <xf numFmtId="0" fontId="17" fillId="0" borderId="0"/>
    <xf numFmtId="0" fontId="17" fillId="0" borderId="0"/>
    <xf numFmtId="0" fontId="17" fillId="0" borderId="0" applyAlignment="0">
      <alignment horizontal="center"/>
    </xf>
    <xf numFmtId="0" fontId="17" fillId="0" borderId="0">
      <alignment horizontal="center"/>
    </xf>
    <xf numFmtId="0" fontId="17" fillId="0" borderId="0" applyAlignment="0">
      <alignment horizontal="center"/>
    </xf>
    <xf numFmtId="0" fontId="17" fillId="0" borderId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28" applyNumberFormat="0" applyAlignment="0" applyProtection="0"/>
    <xf numFmtId="0" fontId="30" fillId="11" borderId="29" applyNumberFormat="0" applyAlignment="0" applyProtection="0"/>
    <xf numFmtId="0" fontId="31" fillId="11" borderId="28" applyNumberFormat="0" applyAlignment="0" applyProtection="0"/>
    <xf numFmtId="0" fontId="32" fillId="0" borderId="30" applyNumberFormat="0" applyFill="0" applyAlignment="0" applyProtection="0"/>
    <xf numFmtId="0" fontId="33" fillId="12" borderId="3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7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37" fillId="37" borderId="0" applyNumberFormat="0" applyBorder="0" applyAlignment="0" applyProtection="0"/>
    <xf numFmtId="0" fontId="9" fillId="0" borderId="0"/>
    <xf numFmtId="0" fontId="9" fillId="13" borderId="3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13" borderId="32" applyNumberFormat="0" applyFont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10" fillId="0" borderId="0"/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43" fontId="7" fillId="0" borderId="0" applyFont="0" applyFill="0" applyBorder="0" applyAlignment="0" applyProtection="0"/>
    <xf numFmtId="0" fontId="7" fillId="0" borderId="0"/>
    <xf numFmtId="0" fontId="7" fillId="13" borderId="32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0" fontId="7" fillId="13" borderId="3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13" borderId="32" applyNumberFormat="0" applyFont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0" fontId="17" fillId="0" borderId="0" applyAlignment="0">
      <alignment horizontal="center"/>
    </xf>
    <xf numFmtId="43" fontId="6" fillId="0" borderId="0" applyFont="0" applyFill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0" fontId="6" fillId="13" borderId="3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13" borderId="3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13" borderId="3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3" borderId="3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3" borderId="3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3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7" fillId="0" borderId="75"/>
    <xf numFmtId="0" fontId="17" fillId="0" borderId="75"/>
  </cellStyleXfs>
  <cellXfs count="543">
    <xf numFmtId="0" fontId="0" fillId="0" borderId="0" xfId="0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horizontal="center"/>
    </xf>
    <xf numFmtId="9" fontId="13" fillId="0" borderId="0" xfId="0" applyNumberFormat="1" applyFont="1" applyFill="1" applyBorder="1">
      <alignment horizontal="center"/>
    </xf>
    <xf numFmtId="4" fontId="0" fillId="0" borderId="0" xfId="0" applyNumberFormat="1">
      <alignment horizontal="center"/>
    </xf>
    <xf numFmtId="3" fontId="0" fillId="0" borderId="0" xfId="0" applyNumberFormat="1">
      <alignment horizontal="center"/>
    </xf>
    <xf numFmtId="49" fontId="0" fillId="0" borderId="0" xfId="0" applyNumberFormat="1">
      <alignment horizontal="center"/>
    </xf>
    <xf numFmtId="49" fontId="16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5" applyNumberFormat="1" applyFont="1" applyFill="1" applyBorder="1" applyAlignment="1">
      <alignment horizontal="center" wrapText="1"/>
    </xf>
    <xf numFmtId="0" fontId="0" fillId="0" borderId="0" xfId="4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17" fillId="0" borderId="0" xfId="4" applyNumberFormat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5" fontId="0" fillId="4" borderId="0" xfId="0" applyNumberFormat="1" applyFont="1" applyFill="1" applyBorder="1" applyAlignment="1">
      <alignment horizontal="center" wrapText="1"/>
    </xf>
    <xf numFmtId="0" fontId="17" fillId="0" borderId="0" xfId="4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3" fontId="0" fillId="0" borderId="2" xfId="0" applyNumberFormat="1" applyBorder="1">
      <alignment horizontal="center"/>
    </xf>
    <xf numFmtId="0" fontId="11" fillId="0" borderId="0" xfId="0" applyFont="1">
      <alignment horizontal="center"/>
    </xf>
    <xf numFmtId="0" fontId="0" fillId="0" borderId="0" xfId="0" applyFont="1">
      <alignment horizontal="center"/>
    </xf>
    <xf numFmtId="0" fontId="0" fillId="0" borderId="2" xfId="0" applyFont="1" applyBorder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64" fontId="0" fillId="0" borderId="0" xfId="4" applyNumberFormat="1" applyFont="1" applyBorder="1" applyAlignment="1">
      <alignment horizontal="center" wrapText="1"/>
    </xf>
    <xf numFmtId="3" fontId="0" fillId="6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0" xfId="0" applyBorder="1">
      <alignment horizontal="center"/>
    </xf>
    <xf numFmtId="3" fontId="0" fillId="0" borderId="10" xfId="0" applyNumberFormat="1" applyBorder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ill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>
      <alignment horizontal="center"/>
    </xf>
    <xf numFmtId="0" fontId="0" fillId="0" borderId="15" xfId="0" applyFill="1" applyBorder="1">
      <alignment horizontal="center"/>
    </xf>
    <xf numFmtId="0" fontId="0" fillId="0" borderId="1" xfId="0" applyFill="1" applyBorder="1">
      <alignment horizontal="center"/>
    </xf>
    <xf numFmtId="0" fontId="0" fillId="0" borderId="16" xfId="0" applyFill="1" applyBorder="1">
      <alignment horizontal="center"/>
    </xf>
    <xf numFmtId="4" fontId="0" fillId="0" borderId="3" xfId="0" applyNumberFormat="1" applyFill="1" applyBorder="1">
      <alignment horizontal="center"/>
    </xf>
    <xf numFmtId="4" fontId="0" fillId="0" borderId="0" xfId="0" applyNumberFormat="1" applyFill="1" applyBorder="1">
      <alignment horizontal="center"/>
    </xf>
    <xf numFmtId="3" fontId="17" fillId="0" borderId="8" xfId="9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4" fontId="0" fillId="0" borderId="0" xfId="0" applyNumberFormat="1" applyFill="1">
      <alignment horizontal="center"/>
    </xf>
    <xf numFmtId="3" fontId="0" fillId="0" borderId="0" xfId="0" applyNumberFormat="1" applyFill="1">
      <alignment horizontal="center"/>
    </xf>
    <xf numFmtId="0" fontId="16" fillId="2" borderId="23" xfId="0" applyFont="1" applyFill="1" applyBorder="1" applyAlignment="1">
      <alignment horizontal="center" vertical="center" wrapText="1"/>
    </xf>
    <xf numFmtId="0" fontId="17" fillId="0" borderId="0" xfId="0" applyFont="1" applyFill="1" applyBorder="1">
      <alignment horizontal="center"/>
    </xf>
    <xf numFmtId="0" fontId="17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0" xfId="0">
      <alignment horizontal="center"/>
    </xf>
    <xf numFmtId="3" fontId="0" fillId="6" borderId="0" xfId="0" applyNumberFormat="1" applyFont="1" applyFill="1" applyBorder="1" applyAlignment="1">
      <alignment horizontal="center" wrapText="1"/>
    </xf>
    <xf numFmtId="0" fontId="0" fillId="0" borderId="0" xfId="0">
      <alignment horizontal="center"/>
    </xf>
    <xf numFmtId="165" fontId="0" fillId="4" borderId="0" xfId="0" applyNumberFormat="1" applyFill="1">
      <alignment horizontal="center"/>
    </xf>
    <xf numFmtId="165" fontId="0" fillId="5" borderId="0" xfId="0" applyNumberFormat="1" applyFill="1">
      <alignment horizontal="center"/>
    </xf>
    <xf numFmtId="14" fontId="17" fillId="0" borderId="0" xfId="5" applyNumberFormat="1" applyFont="1" applyFill="1" applyBorder="1" applyAlignment="1">
      <alignment horizontal="center" wrapText="1"/>
    </xf>
    <xf numFmtId="1" fontId="17" fillId="0" borderId="0" xfId="5" applyNumberFormat="1" applyFont="1" applyFill="1" applyBorder="1" applyAlignment="1">
      <alignment horizontal="center" wrapText="1"/>
    </xf>
    <xf numFmtId="0" fontId="17" fillId="0" borderId="0" xfId="4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7" fillId="0" borderId="1" xfId="4" applyFill="1" applyAlignment="1">
      <alignment horizontal="center" wrapText="1"/>
    </xf>
    <xf numFmtId="3" fontId="0" fillId="0" borderId="24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9" fontId="17" fillId="0" borderId="0" xfId="5" applyNumberFormat="1" applyFont="1" applyFill="1" applyBorder="1" applyAlignment="1">
      <alignment horizontal="center"/>
    </xf>
    <xf numFmtId="0" fontId="17" fillId="0" borderId="16" xfId="4" applyFill="1" applyBorder="1" applyAlignment="1">
      <alignment horizontal="center" wrapText="1"/>
    </xf>
    <xf numFmtId="0" fontId="0" fillId="0" borderId="0" xfId="4" applyFont="1" applyFill="1" applyBorder="1" applyAlignment="1">
      <alignment horizontal="center" wrapText="1"/>
    </xf>
    <xf numFmtId="0" fontId="17" fillId="0" borderId="9" xfId="4" applyFill="1" applyBorder="1" applyAlignment="1">
      <alignment horizontal="center" wrapText="1"/>
    </xf>
    <xf numFmtId="165" fontId="0" fillId="0" borderId="0" xfId="0" applyNumberFormat="1">
      <alignment horizontal="center"/>
    </xf>
    <xf numFmtId="165" fontId="17" fillId="0" borderId="9" xfId="4" applyNumberFormat="1" applyBorder="1" applyAlignment="1">
      <alignment horizontal="center" wrapText="1"/>
    </xf>
    <xf numFmtId="165" fontId="17" fillId="0" borderId="0" xfId="4" applyNumberFormat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center" wrapText="1"/>
    </xf>
    <xf numFmtId="0" fontId="0" fillId="0" borderId="0" xfId="0">
      <alignment horizontal="center"/>
    </xf>
    <xf numFmtId="0" fontId="0" fillId="0" borderId="0" xfId="0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0" xfId="0" applyFill="1" applyBorder="1" applyAlignment="1"/>
    <xf numFmtId="3" fontId="17" fillId="0" borderId="8" xfId="0" applyNumberFormat="1" applyFont="1" applyFill="1" applyBorder="1" applyAlignment="1">
      <alignment horizontal="center"/>
    </xf>
    <xf numFmtId="3" fontId="0" fillId="0" borderId="0" xfId="0" applyNumberFormat="1" applyBorder="1">
      <alignment horizontal="center"/>
    </xf>
    <xf numFmtId="0" fontId="0" fillId="0" borderId="0" xfId="0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4" applyFont="1" applyBorder="1" applyAlignment="1">
      <alignment horizontal="center" wrapText="1"/>
    </xf>
    <xf numFmtId="165" fontId="0" fillId="4" borderId="0" xfId="0" applyNumberFormat="1" applyFont="1" applyFill="1" applyBorder="1" applyAlignment="1">
      <alignment horizontal="center" wrapText="1"/>
    </xf>
    <xf numFmtId="0" fontId="17" fillId="0" borderId="0" xfId="4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165" fontId="17" fillId="0" borderId="0" xfId="4" applyNumberFormat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0" fillId="0" borderId="0" xfId="7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>
      <alignment horizontal="center"/>
    </xf>
    <xf numFmtId="0" fontId="0" fillId="0" borderId="0" xfId="0" applyFont="1" applyAlignment="1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0" fillId="0" borderId="0" xfId="0" applyNumberFormat="1">
      <alignment horizontal="center"/>
    </xf>
    <xf numFmtId="0" fontId="0" fillId="0" borderId="0" xfId="0" applyAlignment="1">
      <alignment horizontal="center" wrapText="1"/>
    </xf>
    <xf numFmtId="0" fontId="0" fillId="0" borderId="0" xfId="4" applyFont="1" applyBorder="1" applyAlignment="1">
      <alignment horizontal="center" wrapText="1"/>
    </xf>
    <xf numFmtId="165" fontId="0" fillId="4" borderId="0" xfId="0" applyNumberFormat="1" applyFont="1" applyFill="1" applyBorder="1" applyAlignment="1">
      <alignment horizontal="center" wrapText="1"/>
    </xf>
    <xf numFmtId="0" fontId="17" fillId="0" borderId="0" xfId="4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165" fontId="17" fillId="0" borderId="0" xfId="4" applyNumberFormat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0" fillId="0" borderId="0" xfId="7" applyFont="1" applyFill="1" applyBorder="1" applyAlignment="1">
      <alignment horizontal="center"/>
    </xf>
    <xf numFmtId="0" fontId="0" fillId="0" borderId="0" xfId="4" applyFont="1" applyBorder="1" applyAlignment="1">
      <alignment horizontal="center" wrapText="1"/>
    </xf>
    <xf numFmtId="0" fontId="17" fillId="0" borderId="0" xfId="4" applyBorder="1" applyAlignment="1">
      <alignment horizontal="center" wrapText="1"/>
    </xf>
    <xf numFmtId="165" fontId="17" fillId="0" borderId="0" xfId="4" applyNumberFormat="1" applyBorder="1" applyAlignment="1">
      <alignment horizontal="center" wrapText="1"/>
    </xf>
    <xf numFmtId="3" fontId="0" fillId="0" borderId="24" xfId="0" applyNumberFormat="1" applyFill="1" applyBorder="1">
      <alignment horizontal="center"/>
    </xf>
    <xf numFmtId="3" fontId="0" fillId="0" borderId="0" xfId="0" applyNumberForma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>
      <alignment horizontal="center"/>
    </xf>
    <xf numFmtId="0" fontId="14" fillId="0" borderId="0" xfId="0" applyFont="1" applyBorder="1" applyAlignment="1">
      <alignment horizontal="center" vertical="center" wrapText="1"/>
    </xf>
    <xf numFmtId="0" fontId="8" fillId="0" borderId="0" xfId="64"/>
    <xf numFmtId="14" fontId="8" fillId="0" borderId="0" xfId="64" applyNumberFormat="1"/>
    <xf numFmtId="3" fontId="0" fillId="0" borderId="0" xfId="0" applyNumberFormat="1">
      <alignment horizontal="center"/>
    </xf>
    <xf numFmtId="0" fontId="0" fillId="0" borderId="0" xfId="0" applyAlignment="1">
      <alignment horizontal="center" wrapText="1"/>
    </xf>
    <xf numFmtId="165" fontId="0" fillId="4" borderId="0" xfId="0" applyNumberFormat="1" applyFont="1" applyFill="1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3" fontId="0" fillId="0" borderId="10" xfId="0" applyNumberFormat="1" applyBorder="1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3" fontId="0" fillId="0" borderId="0" xfId="0" applyNumberFormat="1" applyFill="1" applyBorder="1">
      <alignment horizontal="center"/>
    </xf>
    <xf numFmtId="0" fontId="10" fillId="0" borderId="37" xfId="78" applyFont="1" applyFill="1" applyBorder="1" applyAlignment="1">
      <alignment horizontal="left" vertical="center" wrapText="1"/>
    </xf>
    <xf numFmtId="0" fontId="17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0" xfId="0">
      <alignment horizontal="center"/>
    </xf>
    <xf numFmtId="0" fontId="0" fillId="0" borderId="0" xfId="0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4" applyFont="1" applyBorder="1" applyAlignment="1">
      <alignment horizontal="center" wrapText="1"/>
    </xf>
    <xf numFmtId="0" fontId="17" fillId="0" borderId="0" xfId="4" applyBorder="1" applyAlignment="1">
      <alignment horizontal="center" wrapText="1"/>
    </xf>
    <xf numFmtId="165" fontId="17" fillId="0" borderId="0" xfId="4" applyNumberFormat="1" applyBorder="1" applyAlignment="1">
      <alignment horizontal="center" wrapText="1"/>
    </xf>
    <xf numFmtId="0" fontId="0" fillId="0" borderId="0" xfId="0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>
      <alignment horizontal="center"/>
    </xf>
    <xf numFmtId="0" fontId="0" fillId="0" borderId="0" xfId="0" applyFont="1" applyFill="1" applyAlignment="1"/>
    <xf numFmtId="3" fontId="0" fillId="0" borderId="0" xfId="0" applyNumberFormat="1" applyFill="1">
      <alignment horizontal="center"/>
    </xf>
    <xf numFmtId="0" fontId="0" fillId="0" borderId="11" xfId="0" applyFont="1" applyFill="1" applyBorder="1" applyAlignment="1"/>
    <xf numFmtId="0" fontId="0" fillId="0" borderId="15" xfId="0" applyFont="1" applyFill="1" applyBorder="1" applyAlignment="1"/>
    <xf numFmtId="0" fontId="17" fillId="0" borderId="0" xfId="0" applyFont="1" applyFill="1" applyBorder="1">
      <alignment horizontal="center"/>
    </xf>
    <xf numFmtId="0" fontId="17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5" fontId="0" fillId="4" borderId="0" xfId="0" applyNumberFormat="1" applyFill="1">
      <alignment horizontal="center"/>
    </xf>
    <xf numFmtId="165" fontId="0" fillId="5" borderId="0" xfId="0" applyNumberFormat="1" applyFill="1">
      <alignment horizontal="center"/>
    </xf>
    <xf numFmtId="165" fontId="0" fillId="0" borderId="0" xfId="0" applyNumberFormat="1">
      <alignment horizontal="center"/>
    </xf>
    <xf numFmtId="0" fontId="0" fillId="0" borderId="0" xfId="0" applyFill="1" applyBorder="1">
      <alignment horizontal="center"/>
    </xf>
    <xf numFmtId="0" fontId="14" fillId="0" borderId="0" xfId="0" applyFont="1" applyBorder="1" applyAlignment="1">
      <alignment horizontal="center" vertical="center" wrapText="1"/>
    </xf>
    <xf numFmtId="3" fontId="0" fillId="0" borderId="8" xfId="0" applyNumberFormat="1" applyBorder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>
      <alignment horizontal="center"/>
    </xf>
    <xf numFmtId="0" fontId="7" fillId="0" borderId="0" xfId="64" applyFont="1"/>
    <xf numFmtId="0" fontId="13" fillId="0" borderId="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0" fillId="0" borderId="0" xfId="0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3" xfId="0" applyBorder="1">
      <alignment horizontal="center"/>
    </xf>
    <xf numFmtId="0" fontId="0" fillId="0" borderId="4" xfId="0" applyBorder="1">
      <alignment horizontal="center"/>
    </xf>
    <xf numFmtId="0" fontId="16" fillId="3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Fill="1" applyBorder="1">
      <alignment horizontal="center"/>
    </xf>
    <xf numFmtId="9" fontId="13" fillId="0" borderId="0" xfId="0" applyNumberFormat="1" applyFont="1" applyFill="1" applyBorder="1">
      <alignment horizontal="center"/>
    </xf>
    <xf numFmtId="9" fontId="13" fillId="0" borderId="4" xfId="0" applyNumberFormat="1" applyFont="1" applyFill="1" applyBorder="1">
      <alignment horizontal="center"/>
    </xf>
    <xf numFmtId="0" fontId="13" fillId="0" borderId="3" xfId="0" applyFont="1" applyBorder="1">
      <alignment horizontal="center"/>
    </xf>
    <xf numFmtId="0" fontId="13" fillId="0" borderId="4" xfId="0" applyFont="1" applyFill="1" applyBorder="1">
      <alignment horizontal="center"/>
    </xf>
    <xf numFmtId="3" fontId="0" fillId="0" borderId="0" xfId="0" applyNumberFormat="1">
      <alignment horizontal="center"/>
    </xf>
    <xf numFmtId="0" fontId="0" fillId="0" borderId="0" xfId="0" applyAlignment="1">
      <alignment horizontal="center" wrapText="1"/>
    </xf>
    <xf numFmtId="165" fontId="0" fillId="4" borderId="0" xfId="0" applyNumberFormat="1" applyFont="1" applyFill="1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>
      <alignment horizontal="center"/>
    </xf>
    <xf numFmtId="0" fontId="16" fillId="2" borderId="8" xfId="0" applyFont="1" applyFill="1" applyBorder="1" applyAlignment="1">
      <alignment horizontal="center" vertical="center" wrapText="1"/>
    </xf>
    <xf numFmtId="3" fontId="0" fillId="0" borderId="0" xfId="0" applyNumberFormat="1">
      <alignment horizontal="center"/>
    </xf>
    <xf numFmtId="0" fontId="0" fillId="0" borderId="0" xfId="0" applyFill="1">
      <alignment horizontal="center"/>
    </xf>
    <xf numFmtId="0" fontId="0" fillId="0" borderId="10" xfId="0" applyFill="1" applyBorder="1">
      <alignment horizontal="center"/>
    </xf>
    <xf numFmtId="3" fontId="0" fillId="0" borderId="10" xfId="0" applyNumberFormat="1" applyFill="1" applyBorder="1">
      <alignment horizontal="center"/>
    </xf>
    <xf numFmtId="0" fontId="11" fillId="0" borderId="0" xfId="0" applyFont="1" applyFill="1">
      <alignment horizontal="center"/>
    </xf>
    <xf numFmtId="0" fontId="0" fillId="0" borderId="0" xfId="0" applyFont="1" applyFill="1">
      <alignment horizontal="center"/>
    </xf>
    <xf numFmtId="0" fontId="0" fillId="0" borderId="0" xfId="0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horizontal="center"/>
    </xf>
    <xf numFmtId="3" fontId="0" fillId="0" borderId="0" xfId="0" applyNumberForma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0" fillId="0" borderId="0" xfId="0">
      <alignment horizontal="center"/>
    </xf>
    <xf numFmtId="3" fontId="11" fillId="0" borderId="0" xfId="0" applyNumberFormat="1" applyFont="1">
      <alignment horizontal="center"/>
    </xf>
    <xf numFmtId="0" fontId="0" fillId="0" borderId="0" xfId="0">
      <alignment horizontal="center"/>
    </xf>
    <xf numFmtId="3" fontId="11" fillId="0" borderId="0" xfId="0" applyNumberFormat="1" applyFont="1">
      <alignment horizontal="center"/>
    </xf>
    <xf numFmtId="0" fontId="0" fillId="0" borderId="0" xfId="0">
      <alignment horizontal="center"/>
    </xf>
    <xf numFmtId="0" fontId="0" fillId="0" borderId="0" xfId="0" applyFill="1">
      <alignment horizontal="center"/>
    </xf>
    <xf numFmtId="0" fontId="0" fillId="0" borderId="0" xfId="0">
      <alignment horizontal="center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14" fontId="6" fillId="0" borderId="0" xfId="146" applyNumberFormat="1"/>
    <xf numFmtId="0" fontId="6" fillId="0" borderId="0" xfId="146"/>
    <xf numFmtId="14" fontId="0" fillId="0" borderId="0" xfId="0" applyNumberFormat="1" applyAlignment="1"/>
    <xf numFmtId="3" fontId="0" fillId="0" borderId="0" xfId="0" applyNumberFormat="1" applyBorder="1">
      <alignment horizontal="center"/>
    </xf>
    <xf numFmtId="17" fontId="0" fillId="0" borderId="0" xfId="0" applyNumberFormat="1">
      <alignment horizontal="center"/>
    </xf>
    <xf numFmtId="0" fontId="6" fillId="0" borderId="0" xfId="143"/>
    <xf numFmtId="14" fontId="6" fillId="0" borderId="0" xfId="143" applyNumberFormat="1"/>
    <xf numFmtId="3" fontId="6" fillId="0" borderId="0" xfId="143" applyNumberFormat="1"/>
    <xf numFmtId="0" fontId="0" fillId="0" borderId="0" xfId="0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165" fontId="0" fillId="4" borderId="0" xfId="0" applyNumberFormat="1" applyFill="1">
      <alignment horizontal="center"/>
    </xf>
    <xf numFmtId="165" fontId="0" fillId="0" borderId="0" xfId="0" applyNumberForma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Alignment="1"/>
    <xf numFmtId="0" fontId="11" fillId="0" borderId="0" xfId="0" applyFont="1" applyAlignment="1">
      <alignment horizontal="center" vertical="center" wrapText="1"/>
    </xf>
    <xf numFmtId="0" fontId="0" fillId="0" borderId="0" xfId="0">
      <alignment horizontal="center"/>
    </xf>
    <xf numFmtId="4" fontId="0" fillId="0" borderId="5" xfId="0" applyNumberFormat="1" applyFill="1" applyBorder="1">
      <alignment horizontal="center"/>
    </xf>
    <xf numFmtId="4" fontId="0" fillId="0" borderId="6" xfId="0" applyNumberFormat="1" applyFill="1" applyBorder="1">
      <alignment horizontal="center"/>
    </xf>
    <xf numFmtId="0" fontId="0" fillId="0" borderId="0" xfId="0" applyFont="1" applyFill="1" applyAlignment="1">
      <alignment horizontal="center"/>
    </xf>
    <xf numFmtId="3" fontId="0" fillId="0" borderId="7" xfId="0" applyNumberFormat="1" applyFill="1" applyBorder="1">
      <alignment horizontal="center"/>
    </xf>
    <xf numFmtId="0" fontId="0" fillId="0" borderId="0" xfId="0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24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>
      <alignment horizontal="center"/>
    </xf>
    <xf numFmtId="3" fontId="11" fillId="0" borderId="0" xfId="161" applyNumberFormat="1" applyFont="1" applyFill="1" applyBorder="1" applyAlignment="1">
      <alignment horizontal="center"/>
    </xf>
    <xf numFmtId="0" fontId="0" fillId="0" borderId="0" xfId="0" applyFont="1" applyAlignment="1"/>
    <xf numFmtId="0" fontId="5" fillId="0" borderId="0" xfId="161"/>
    <xf numFmtId="14" fontId="5" fillId="0" borderId="0" xfId="161" applyNumberFormat="1"/>
    <xf numFmtId="3" fontId="5" fillId="0" borderId="0" xfId="161" applyNumberFormat="1"/>
    <xf numFmtId="3" fontId="0" fillId="0" borderId="0" xfId="0" applyNumberFormat="1" applyFont="1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 applyAlignment="1">
      <alignment horizontal="center"/>
    </xf>
    <xf numFmtId="0" fontId="0" fillId="0" borderId="0" xfId="0" applyFill="1">
      <alignment horizontal="center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0" fontId="11" fillId="0" borderId="0" xfId="0" applyFo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8" xfId="0" applyNumberFormat="1" applyFont="1" applyFill="1" applyBorder="1" applyAlignment="1">
      <alignment horizontal="center" vertical="center" wrapText="1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3" fontId="11" fillId="0" borderId="0" xfId="0" applyNumberFormat="1" applyFont="1">
      <alignment horizontal="center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3" fontId="11" fillId="0" borderId="0" xfId="0" applyNumberFormat="1" applyFont="1">
      <alignment horizontal="center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0" fontId="11" fillId="0" borderId="0" xfId="0" applyFont="1">
      <alignment horizontal="center"/>
    </xf>
    <xf numFmtId="3" fontId="11" fillId="0" borderId="0" xfId="0" applyNumberFormat="1" applyFont="1">
      <alignment horizontal="center"/>
    </xf>
    <xf numFmtId="0" fontId="0" fillId="0" borderId="0" xfId="0">
      <alignment horizontal="center"/>
    </xf>
    <xf numFmtId="3" fontId="0" fillId="0" borderId="0" xfId="0" applyNumberFormat="1">
      <alignment horizontal="center"/>
    </xf>
    <xf numFmtId="3" fontId="11" fillId="0" borderId="0" xfId="0" applyNumberFormat="1" applyFo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3" fontId="11" fillId="0" borderId="0" xfId="0" applyNumberFormat="1" applyFont="1">
      <alignment horizontal="center"/>
    </xf>
    <xf numFmtId="3" fontId="11" fillId="0" borderId="0" xfId="0" applyNumberFormat="1" applyFont="1" applyBorder="1">
      <alignment horizontal="center"/>
    </xf>
    <xf numFmtId="0" fontId="17" fillId="0" borderId="0" xfId="0" applyFont="1" applyBorder="1">
      <alignment horizontal="center"/>
    </xf>
    <xf numFmtId="3" fontId="17" fillId="0" borderId="0" xfId="161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7" fillId="0" borderId="0" xfId="161" applyFont="1" applyBorder="1" applyAlignment="1">
      <alignment horizontal="center"/>
    </xf>
    <xf numFmtId="0" fontId="0" fillId="0" borderId="0" xfId="0" applyFont="1">
      <alignment horizontal="center"/>
    </xf>
    <xf numFmtId="0" fontId="0" fillId="0" borderId="0" xfId="0" applyAlignment="1"/>
    <xf numFmtId="3" fontId="11" fillId="0" borderId="0" xfId="0" applyNumberFormat="1" applyFont="1">
      <alignment horizontal="center"/>
    </xf>
    <xf numFmtId="17" fontId="17" fillId="0" borderId="0" xfId="161" applyNumberFormat="1" applyFont="1" applyFill="1" applyBorder="1" applyAlignment="1">
      <alignment horizontal="left"/>
    </xf>
    <xf numFmtId="3" fontId="17" fillId="0" borderId="0" xfId="16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horizontal="center"/>
    </xf>
    <xf numFmtId="0" fontId="0" fillId="0" borderId="0" xfId="0" applyFont="1" applyFill="1" applyAlignment="1">
      <alignment horizontal="left"/>
    </xf>
    <xf numFmtId="3" fontId="36" fillId="0" borderId="0" xfId="146" applyNumberFormat="1" applyFont="1"/>
    <xf numFmtId="14" fontId="5" fillId="0" borderId="0" xfId="146" applyNumberFormat="1" applyFont="1"/>
    <xf numFmtId="0" fontId="0" fillId="0" borderId="0" xfId="0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3" fontId="11" fillId="0" borderId="0" xfId="0" applyNumberFormat="1" applyFont="1">
      <alignment horizontal="center"/>
    </xf>
    <xf numFmtId="3" fontId="11" fillId="0" borderId="0" xfId="0" applyNumberFormat="1" applyFont="1" applyAlignment="1">
      <alignment horizontal="center"/>
    </xf>
    <xf numFmtId="3" fontId="17" fillId="0" borderId="8" xfId="9" applyNumberFormat="1" applyFont="1" applyFill="1" applyBorder="1" applyAlignment="1">
      <alignment horizontal="center" vertical="center"/>
    </xf>
    <xf numFmtId="0" fontId="10" fillId="0" borderId="37" xfId="78" applyFont="1" applyFill="1" applyBorder="1" applyAlignment="1">
      <alignment horizontal="center" vertical="center" wrapText="1"/>
    </xf>
    <xf numFmtId="49" fontId="10" fillId="0" borderId="37" xfId="78" applyNumberFormat="1" applyFont="1" applyFill="1" applyBorder="1" applyAlignment="1">
      <alignment horizontal="center" vertical="center" wrapText="1"/>
    </xf>
    <xf numFmtId="0" fontId="0" fillId="0" borderId="0" xfId="0">
      <alignment horizontal="center"/>
    </xf>
    <xf numFmtId="0" fontId="0" fillId="0" borderId="0" xfId="0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0" fontId="0" fillId="0" borderId="0" xfId="0">
      <alignment horizontal="center"/>
    </xf>
    <xf numFmtId="3" fontId="11" fillId="0" borderId="8" xfId="0" applyNumberFormat="1" applyFont="1" applyFill="1" applyBorder="1">
      <alignment horizontal="center"/>
    </xf>
    <xf numFmtId="0" fontId="0" fillId="0" borderId="0" xfId="0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>
      <alignment horizontal="center"/>
    </xf>
    <xf numFmtId="3" fontId="0" fillId="0" borderId="47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0" fontId="0" fillId="0" borderId="51" xfId="0" applyBorder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56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39" fillId="0" borderId="2" xfId="0" applyFont="1" applyBorder="1">
      <alignment horizontal="center"/>
    </xf>
    <xf numFmtId="3" fontId="39" fillId="0" borderId="2" xfId="0" applyNumberFormat="1" applyFont="1" applyBorder="1">
      <alignment horizontal="center"/>
    </xf>
    <xf numFmtId="0" fontId="39" fillId="0" borderId="0" xfId="0" applyFont="1">
      <alignment horizontal="center"/>
    </xf>
    <xf numFmtId="4" fontId="39" fillId="0" borderId="0" xfId="0" applyNumberFormat="1" applyFont="1">
      <alignment horizontal="center"/>
    </xf>
    <xf numFmtId="0" fontId="0" fillId="0" borderId="62" xfId="0" applyBorder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0" fontId="0" fillId="0" borderId="68" xfId="0" applyFont="1" applyBorder="1" applyAlignment="1">
      <alignment horizontal="center"/>
    </xf>
    <xf numFmtId="3" fontId="11" fillId="0" borderId="36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0" fillId="0" borderId="1" xfId="4" applyFont="1" applyFill="1" applyAlignment="1">
      <alignment horizontal="center" wrapText="1"/>
    </xf>
    <xf numFmtId="0" fontId="0" fillId="0" borderId="0" xfId="6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" fontId="40" fillId="0" borderId="72" xfId="175" applyNumberFormat="1" applyFont="1" applyFill="1" applyBorder="1" applyAlignment="1">
      <alignment horizontal="center" vertical="center"/>
    </xf>
    <xf numFmtId="3" fontId="40" fillId="0" borderId="11" xfId="175" applyNumberFormat="1" applyFont="1" applyFill="1" applyBorder="1" applyAlignment="1">
      <alignment horizontal="center" vertical="center"/>
    </xf>
    <xf numFmtId="3" fontId="40" fillId="0" borderId="12" xfId="175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/>
    <xf numFmtId="0" fontId="0" fillId="0" borderId="17" xfId="0" applyFill="1" applyBorder="1">
      <alignment horizontal="center"/>
    </xf>
    <xf numFmtId="0" fontId="0" fillId="0" borderId="18" xfId="0" applyFill="1" applyBorder="1">
      <alignment horizontal="center"/>
    </xf>
    <xf numFmtId="0" fontId="0" fillId="0" borderId="19" xfId="0" applyFill="1" applyBorder="1">
      <alignment horizontal="center"/>
    </xf>
    <xf numFmtId="0" fontId="0" fillId="0" borderId="20" xfId="0" applyFill="1" applyBorder="1">
      <alignment horizontal="center"/>
    </xf>
    <xf numFmtId="3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3" fontId="17" fillId="0" borderId="8" xfId="8" applyNumberFormat="1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/>
    </xf>
    <xf numFmtId="3" fontId="0" fillId="0" borderId="16" xfId="0" applyNumberFormat="1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3" fontId="0" fillId="0" borderId="23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3" fontId="3" fillId="0" borderId="8" xfId="189" applyNumberFormat="1" applyBorder="1" applyAlignment="1">
      <alignment horizontal="center" vertical="center"/>
    </xf>
    <xf numFmtId="3" fontId="0" fillId="0" borderId="8" xfId="0" applyNumberFormat="1" applyFill="1" applyBorder="1">
      <alignment horizontal="center"/>
    </xf>
    <xf numFmtId="3" fontId="0" fillId="0" borderId="8" xfId="0" applyNumberFormat="1" applyFont="1" applyFill="1" applyBorder="1">
      <alignment horizontal="center"/>
    </xf>
    <xf numFmtId="3" fontId="2" fillId="0" borderId="8" xfId="203" applyNumberFormat="1" applyFill="1" applyBorder="1"/>
    <xf numFmtId="3" fontId="0" fillId="0" borderId="8" xfId="0" applyNumberFormat="1" applyFont="1" applyFill="1" applyBorder="1" applyAlignment="1">
      <alignment horizontal="center" vertical="center"/>
    </xf>
    <xf numFmtId="0" fontId="0" fillId="0" borderId="0" xfId="0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3" fontId="2" fillId="0" borderId="8" xfId="203" applyNumberForma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 wrapText="1"/>
    </xf>
    <xf numFmtId="0" fontId="38" fillId="0" borderId="74" xfId="0" applyFont="1" applyFill="1" applyBorder="1" applyAlignment="1">
      <alignment horizontal="center" vertical="center" wrapText="1"/>
    </xf>
    <xf numFmtId="0" fontId="0" fillId="0" borderId="0" xfId="0">
      <alignment horizontal="center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/>
    <xf numFmtId="0" fontId="0" fillId="0" borderId="75" xfId="0" applyFont="1" applyFill="1" applyBorder="1" applyAlignment="1"/>
    <xf numFmtId="0" fontId="0" fillId="0" borderId="76" xfId="0" applyFont="1" applyFill="1" applyBorder="1" applyAlignment="1"/>
    <xf numFmtId="0" fontId="17" fillId="0" borderId="77" xfId="4" applyFill="1" applyBorder="1" applyAlignment="1">
      <alignment horizontal="center" wrapText="1"/>
    </xf>
    <xf numFmtId="0" fontId="0" fillId="0" borderId="81" xfId="0" applyBorder="1">
      <alignment horizontal="center"/>
    </xf>
    <xf numFmtId="3" fontId="0" fillId="0" borderId="82" xfId="0" applyNumberFormat="1" applyBorder="1">
      <alignment horizontal="center"/>
    </xf>
    <xf numFmtId="0" fontId="0" fillId="0" borderId="83" xfId="0" applyBorder="1">
      <alignment horizontal="center"/>
    </xf>
    <xf numFmtId="3" fontId="0" fillId="0" borderId="84" xfId="0" applyNumberFormat="1" applyBorder="1">
      <alignment horizontal="center"/>
    </xf>
    <xf numFmtId="3" fontId="0" fillId="0" borderId="85" xfId="0" applyNumberFormat="1" applyBorder="1">
      <alignment horizontal="center"/>
    </xf>
    <xf numFmtId="0" fontId="11" fillId="0" borderId="78" xfId="0" applyFont="1" applyBorder="1">
      <alignment horizontal="center"/>
    </xf>
    <xf numFmtId="0" fontId="11" fillId="0" borderId="79" xfId="0" applyFont="1" applyBorder="1">
      <alignment horizontal="center"/>
    </xf>
    <xf numFmtId="0" fontId="11" fillId="0" borderId="80" xfId="0" applyFont="1" applyBorder="1">
      <alignment horizontal="center"/>
    </xf>
    <xf numFmtId="0" fontId="41" fillId="0" borderId="0" xfId="0" applyFont="1">
      <alignment horizontal="center"/>
    </xf>
    <xf numFmtId="0" fontId="11" fillId="0" borderId="0" xfId="0" applyFont="1" applyFill="1" applyBorder="1">
      <alignment horizontal="center"/>
    </xf>
    <xf numFmtId="0" fontId="0" fillId="0" borderId="79" xfId="0" applyFill="1" applyBorder="1">
      <alignment horizontal="center"/>
    </xf>
    <xf numFmtId="0" fontId="0" fillId="0" borderId="78" xfId="0" applyBorder="1" applyAlignment="1"/>
    <xf numFmtId="0" fontId="0" fillId="0" borderId="83" xfId="0" applyBorder="1" applyAlignment="1"/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39" borderId="89" xfId="0" applyFill="1" applyBorder="1" applyAlignment="1"/>
    <xf numFmtId="0" fontId="0" fillId="39" borderId="90" xfId="0" applyFill="1" applyBorder="1" applyAlignment="1"/>
    <xf numFmtId="0" fontId="0" fillId="0" borderId="91" xfId="0" applyBorder="1" applyAlignment="1"/>
    <xf numFmtId="0" fontId="0" fillId="0" borderId="94" xfId="0" applyBorder="1" applyAlignment="1"/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11" fillId="0" borderId="0" xfId="0" applyFont="1" applyBorder="1">
      <alignment horizontal="center"/>
    </xf>
    <xf numFmtId="3" fontId="11" fillId="0" borderId="78" xfId="0" applyNumberFormat="1" applyFont="1" applyBorder="1">
      <alignment horizontal="center"/>
    </xf>
    <xf numFmtId="3" fontId="11" fillId="0" borderId="79" xfId="0" applyNumberFormat="1" applyFont="1" applyBorder="1">
      <alignment horizontal="center"/>
    </xf>
    <xf numFmtId="3" fontId="11" fillId="0" borderId="80" xfId="0" applyNumberFormat="1" applyFont="1" applyBorder="1">
      <alignment horizontal="center"/>
    </xf>
    <xf numFmtId="3" fontId="11" fillId="0" borderId="81" xfId="0" applyNumberFormat="1" applyFont="1" applyBorder="1">
      <alignment horizontal="center"/>
    </xf>
    <xf numFmtId="3" fontId="11" fillId="0" borderId="83" xfId="0" applyNumberFormat="1" applyFont="1" applyBorder="1">
      <alignment horizontal="center"/>
    </xf>
    <xf numFmtId="0" fontId="0" fillId="0" borderId="86" xfId="0" applyBorder="1" applyAlignment="1"/>
    <xf numFmtId="0" fontId="0" fillId="0" borderId="87" xfId="0" applyBorder="1" applyAlignment="1"/>
    <xf numFmtId="0" fontId="0" fillId="0" borderId="88" xfId="0" applyBorder="1" applyAlignment="1"/>
    <xf numFmtId="3" fontId="0" fillId="38" borderId="92" xfId="0" applyNumberFormat="1" applyFill="1" applyBorder="1" applyAlignment="1"/>
    <xf numFmtId="3" fontId="0" fillId="38" borderId="95" xfId="0" applyNumberFormat="1" applyFill="1" applyBorder="1" applyAlignment="1"/>
    <xf numFmtId="3" fontId="0" fillId="38" borderId="97" xfId="0" applyNumberFormat="1" applyFill="1" applyBorder="1" applyAlignment="1"/>
    <xf numFmtId="3" fontId="0" fillId="38" borderId="89" xfId="0" applyNumberFormat="1" applyFill="1" applyBorder="1" applyAlignment="1"/>
    <xf numFmtId="3" fontId="0" fillId="38" borderId="98" xfId="0" applyNumberFormat="1" applyFill="1" applyBorder="1" applyAlignment="1"/>
    <xf numFmtId="3" fontId="0" fillId="38" borderId="99" xfId="0" applyNumberFormat="1" applyFill="1" applyBorder="1" applyAlignment="1"/>
    <xf numFmtId="3" fontId="0" fillId="0" borderId="89" xfId="0" applyNumberFormat="1" applyFill="1" applyBorder="1" applyAlignment="1"/>
    <xf numFmtId="3" fontId="0" fillId="0" borderId="92" xfId="0" applyNumberFormat="1" applyFill="1" applyBorder="1" applyAlignment="1"/>
    <xf numFmtId="3" fontId="0" fillId="0" borderId="95" xfId="0" applyNumberFormat="1" applyFill="1" applyBorder="1" applyAlignment="1"/>
    <xf numFmtId="3" fontId="0" fillId="0" borderId="93" xfId="0" applyNumberFormat="1" applyFill="1" applyBorder="1" applyAlignment="1"/>
    <xf numFmtId="3" fontId="0" fillId="0" borderId="96" xfId="0" applyNumberFormat="1" applyFill="1" applyBorder="1" applyAlignment="1"/>
    <xf numFmtId="0" fontId="0" fillId="0" borderId="0" xfId="0">
      <alignment horizontal="center"/>
    </xf>
    <xf numFmtId="0" fontId="0" fillId="0" borderId="0" xfId="0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0" fontId="1" fillId="0" borderId="0" xfId="217"/>
    <xf numFmtId="0" fontId="1" fillId="0" borderId="0" xfId="218" applyFont="1"/>
    <xf numFmtId="0" fontId="17" fillId="0" borderId="0" xfId="221" applyBorder="1" applyAlignment="1">
      <alignment horizontal="center" wrapText="1"/>
    </xf>
    <xf numFmtId="0" fontId="0" fillId="0" borderId="0" xfId="221" applyFont="1" applyBorder="1" applyAlignment="1">
      <alignment horizontal="center" wrapText="1"/>
    </xf>
    <xf numFmtId="165" fontId="17" fillId="0" borderId="0" xfId="221" applyNumberFormat="1" applyBorder="1" applyAlignment="1">
      <alignment horizontal="center" wrapText="1"/>
    </xf>
    <xf numFmtId="165" fontId="17" fillId="0" borderId="0" xfId="221" applyNumberFormat="1" applyBorder="1" applyAlignment="1">
      <alignment horizontal="center" vertical="center" wrapText="1"/>
    </xf>
    <xf numFmtId="165" fontId="0" fillId="4" borderId="0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0" fillId="0" borderId="83" xfId="0" applyFill="1" applyBorder="1">
      <alignment horizontal="center"/>
    </xf>
    <xf numFmtId="0" fontId="0" fillId="0" borderId="0" xfId="0">
      <alignment horizontal="center"/>
    </xf>
    <xf numFmtId="0" fontId="0" fillId="0" borderId="0" xfId="0">
      <alignment horizontal="center"/>
    </xf>
    <xf numFmtId="0" fontId="11" fillId="0" borderId="97" xfId="0" applyFont="1" applyBorder="1">
      <alignment horizontal="center"/>
    </xf>
    <xf numFmtId="0" fontId="11" fillId="0" borderId="89" xfId="0" applyFont="1" applyBorder="1">
      <alignment horizontal="center"/>
    </xf>
    <xf numFmtId="0" fontId="11" fillId="0" borderId="90" xfId="0" applyFont="1" applyBorder="1">
      <alignment horizontal="center"/>
    </xf>
    <xf numFmtId="3" fontId="0" fillId="0" borderId="98" xfId="0" applyNumberFormat="1" applyBorder="1">
      <alignment horizontal="center"/>
    </xf>
    <xf numFmtId="3" fontId="0" fillId="0" borderId="99" xfId="0" applyNumberFormat="1" applyBorder="1">
      <alignment horizontal="center"/>
    </xf>
    <xf numFmtId="3" fontId="0" fillId="0" borderId="92" xfId="0" applyNumberFormat="1" applyBorder="1">
      <alignment horizontal="center"/>
    </xf>
    <xf numFmtId="3" fontId="0" fillId="0" borderId="93" xfId="0" applyNumberFormat="1" applyBorder="1">
      <alignment horizontal="center"/>
    </xf>
    <xf numFmtId="0" fontId="11" fillId="0" borderId="0" xfId="0" applyFont="1" applyFill="1" applyBorder="1" applyAlignment="1">
      <alignment horizontal="center" wrapText="1"/>
    </xf>
    <xf numFmtId="3" fontId="0" fillId="0" borderId="95" xfId="0" applyNumberFormat="1" applyBorder="1">
      <alignment horizontal="center"/>
    </xf>
    <xf numFmtId="3" fontId="0" fillId="0" borderId="96" xfId="0" applyNumberFormat="1" applyBorder="1">
      <alignment horizontal="center"/>
    </xf>
    <xf numFmtId="0" fontId="0" fillId="0" borderId="0" xfId="0">
      <alignment horizontal="center"/>
    </xf>
    <xf numFmtId="0" fontId="0" fillId="40" borderId="0" xfId="0" applyFont="1" applyFill="1" applyAlignment="1"/>
    <xf numFmtId="0" fontId="0" fillId="40" borderId="0" xfId="0" applyFont="1" applyFill="1" applyAlignment="1">
      <alignment horizontal="center"/>
    </xf>
    <xf numFmtId="0" fontId="0" fillId="40" borderId="0" xfId="0" applyFont="1" applyFill="1" applyBorder="1">
      <alignment horizontal="center"/>
    </xf>
    <xf numFmtId="0" fontId="0" fillId="40" borderId="75" xfId="0" applyFont="1" applyFill="1" applyBorder="1" applyAlignment="1"/>
    <xf numFmtId="0" fontId="0" fillId="40" borderId="76" xfId="0" applyFont="1" applyFill="1" applyBorder="1" applyAlignment="1"/>
    <xf numFmtId="3" fontId="11" fillId="40" borderId="8" xfId="0" applyNumberFormat="1" applyFont="1" applyFill="1" applyBorder="1">
      <alignment horizontal="center"/>
    </xf>
    <xf numFmtId="0" fontId="0" fillId="40" borderId="0" xfId="222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0" borderId="0" xfId="0" applyFill="1">
      <alignment horizontal="center"/>
    </xf>
    <xf numFmtId="0" fontId="17" fillId="40" borderId="75" xfId="0" applyFont="1" applyFill="1" applyBorder="1" applyAlignment="1">
      <alignment horizontal="center"/>
    </xf>
    <xf numFmtId="0" fontId="17" fillId="40" borderId="76" xfId="0" applyFont="1" applyFill="1" applyBorder="1" applyAlignment="1">
      <alignment horizontal="center"/>
    </xf>
    <xf numFmtId="3" fontId="0" fillId="40" borderId="8" xfId="0" applyNumberFormat="1" applyFont="1" applyFill="1" applyBorder="1" applyAlignment="1">
      <alignment horizontal="center" vertical="center" wrapText="1"/>
    </xf>
    <xf numFmtId="0" fontId="0" fillId="40" borderId="0" xfId="0" applyFont="1" applyFill="1" applyBorder="1" applyAlignment="1"/>
    <xf numFmtId="0" fontId="0" fillId="40" borderId="0" xfId="0" applyFill="1" applyBorder="1">
      <alignment horizontal="center"/>
    </xf>
    <xf numFmtId="0" fontId="0" fillId="0" borderId="0" xfId="0">
      <alignment horizontal="center"/>
    </xf>
    <xf numFmtId="0" fontId="0" fillId="0" borderId="0" xfId="0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>
      <alignment horizont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13" fillId="0" borderId="100" xfId="0" applyFont="1" applyBorder="1" applyAlignment="1"/>
    <xf numFmtId="0" fontId="13" fillId="0" borderId="3" xfId="0" applyFont="1" applyBorder="1" applyAlignment="1"/>
    <xf numFmtId="0" fontId="13" fillId="0" borderId="0" xfId="0" applyFont="1" applyBorder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0" fillId="0" borderId="0" xfId="0" applyNumberFormat="1" applyFont="1" applyFill="1" applyBorder="1">
      <alignment horizontal="center"/>
    </xf>
    <xf numFmtId="3" fontId="0" fillId="0" borderId="0" xfId="0" applyNumberFormat="1" applyFont="1" applyFill="1" applyBorder="1">
      <alignment horizontal="center"/>
    </xf>
    <xf numFmtId="4" fontId="0" fillId="0" borderId="3" xfId="0" applyNumberFormat="1" applyFont="1" applyFill="1" applyBorder="1">
      <alignment horizontal="center"/>
    </xf>
    <xf numFmtId="3" fontId="0" fillId="0" borderId="101" xfId="0" applyNumberFormat="1" applyFont="1" applyFill="1" applyBorder="1" applyAlignment="1">
      <alignment horizontal="center" vertical="center" wrapText="1"/>
    </xf>
    <xf numFmtId="0" fontId="16" fillId="3" borderId="10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/>
    <xf numFmtId="3" fontId="0" fillId="0" borderId="0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0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23">
    <cellStyle name="20% - Énfasis1" xfId="38" builtinId="30" customBuiltin="1"/>
    <cellStyle name="20% - Énfasis1 2" xfId="66" xr:uid="{00000000-0005-0000-0000-000014000000}"/>
    <cellStyle name="20% - Énfasis1 2 2" xfId="108" xr:uid="{00000000-0005-0000-0000-000015000000}"/>
    <cellStyle name="20% - Énfasis1 2 3" xfId="148" xr:uid="{00000000-0005-0000-0000-000016000000}"/>
    <cellStyle name="20% - Énfasis1 3" xfId="91" xr:uid="{00000000-0005-0000-0000-000017000000}"/>
    <cellStyle name="20% - Énfasis1 4" xfId="131" xr:uid="{00000000-0005-0000-0000-000018000000}"/>
    <cellStyle name="20% - Énfasis1 5" xfId="163" xr:uid="{00000000-0005-0000-0000-000019000000}"/>
    <cellStyle name="20% - Énfasis1 6" xfId="177" xr:uid="{00000000-0005-0000-0000-00001A000000}"/>
    <cellStyle name="20% - Énfasis1 7" xfId="191" xr:uid="{00000000-0005-0000-0000-00001B000000}"/>
    <cellStyle name="20% - Énfasis1 8" xfId="205" xr:uid="{00000000-0005-0000-0000-00001C000000}"/>
    <cellStyle name="20% - Énfasis2" xfId="42" builtinId="34" customBuiltin="1"/>
    <cellStyle name="20% - Énfasis2 2" xfId="68" xr:uid="{00000000-0005-0000-0000-00001D000000}"/>
    <cellStyle name="20% - Énfasis2 2 2" xfId="110" xr:uid="{00000000-0005-0000-0000-00001E000000}"/>
    <cellStyle name="20% - Énfasis2 2 3" xfId="150" xr:uid="{00000000-0005-0000-0000-00001F000000}"/>
    <cellStyle name="20% - Énfasis2 3" xfId="93" xr:uid="{00000000-0005-0000-0000-000020000000}"/>
    <cellStyle name="20% - Énfasis2 4" xfId="133" xr:uid="{00000000-0005-0000-0000-000021000000}"/>
    <cellStyle name="20% - Énfasis2 5" xfId="165" xr:uid="{00000000-0005-0000-0000-000022000000}"/>
    <cellStyle name="20% - Énfasis2 6" xfId="179" xr:uid="{00000000-0005-0000-0000-000023000000}"/>
    <cellStyle name="20% - Énfasis2 7" xfId="193" xr:uid="{00000000-0005-0000-0000-000024000000}"/>
    <cellStyle name="20% - Énfasis2 8" xfId="207" xr:uid="{00000000-0005-0000-0000-000025000000}"/>
    <cellStyle name="20% - Énfasis3" xfId="46" builtinId="38" customBuiltin="1"/>
    <cellStyle name="20% - Énfasis3 2" xfId="70" xr:uid="{00000000-0005-0000-0000-000026000000}"/>
    <cellStyle name="20% - Énfasis3 2 2" xfId="112" xr:uid="{00000000-0005-0000-0000-000027000000}"/>
    <cellStyle name="20% - Énfasis3 2 3" xfId="152" xr:uid="{00000000-0005-0000-0000-000028000000}"/>
    <cellStyle name="20% - Énfasis3 3" xfId="95" xr:uid="{00000000-0005-0000-0000-000029000000}"/>
    <cellStyle name="20% - Énfasis3 4" xfId="135" xr:uid="{00000000-0005-0000-0000-00002A000000}"/>
    <cellStyle name="20% - Énfasis3 5" xfId="167" xr:uid="{00000000-0005-0000-0000-00002B000000}"/>
    <cellStyle name="20% - Énfasis3 6" xfId="181" xr:uid="{00000000-0005-0000-0000-00002C000000}"/>
    <cellStyle name="20% - Énfasis3 7" xfId="195" xr:uid="{00000000-0005-0000-0000-00002D000000}"/>
    <cellStyle name="20% - Énfasis3 8" xfId="209" xr:uid="{00000000-0005-0000-0000-00002E000000}"/>
    <cellStyle name="20% - Énfasis4" xfId="50" builtinId="42" customBuiltin="1"/>
    <cellStyle name="20% - Énfasis4 2" xfId="72" xr:uid="{00000000-0005-0000-0000-00002F000000}"/>
    <cellStyle name="20% - Énfasis4 2 2" xfId="114" xr:uid="{00000000-0005-0000-0000-000030000000}"/>
    <cellStyle name="20% - Énfasis4 2 3" xfId="154" xr:uid="{00000000-0005-0000-0000-000031000000}"/>
    <cellStyle name="20% - Énfasis4 3" xfId="97" xr:uid="{00000000-0005-0000-0000-000032000000}"/>
    <cellStyle name="20% - Énfasis4 4" xfId="137" xr:uid="{00000000-0005-0000-0000-000033000000}"/>
    <cellStyle name="20% - Énfasis4 5" xfId="169" xr:uid="{00000000-0005-0000-0000-000034000000}"/>
    <cellStyle name="20% - Énfasis4 6" xfId="183" xr:uid="{00000000-0005-0000-0000-000035000000}"/>
    <cellStyle name="20% - Énfasis4 7" xfId="197" xr:uid="{00000000-0005-0000-0000-000036000000}"/>
    <cellStyle name="20% - Énfasis4 8" xfId="211" xr:uid="{00000000-0005-0000-0000-000037000000}"/>
    <cellStyle name="20% - Énfasis5" xfId="54" builtinId="46" customBuiltin="1"/>
    <cellStyle name="20% - Énfasis5 2" xfId="74" xr:uid="{00000000-0005-0000-0000-000038000000}"/>
    <cellStyle name="20% - Énfasis5 2 2" xfId="116" xr:uid="{00000000-0005-0000-0000-000039000000}"/>
    <cellStyle name="20% - Énfasis5 2 3" xfId="156" xr:uid="{00000000-0005-0000-0000-00003A000000}"/>
    <cellStyle name="20% - Énfasis5 3" xfId="99" xr:uid="{00000000-0005-0000-0000-00003B000000}"/>
    <cellStyle name="20% - Énfasis5 4" xfId="139" xr:uid="{00000000-0005-0000-0000-00003C000000}"/>
    <cellStyle name="20% - Énfasis5 5" xfId="171" xr:uid="{00000000-0005-0000-0000-00003D000000}"/>
    <cellStyle name="20% - Énfasis5 6" xfId="185" xr:uid="{00000000-0005-0000-0000-00003E000000}"/>
    <cellStyle name="20% - Énfasis5 7" xfId="199" xr:uid="{00000000-0005-0000-0000-00003F000000}"/>
    <cellStyle name="20% - Énfasis5 8" xfId="213" xr:uid="{00000000-0005-0000-0000-000040000000}"/>
    <cellStyle name="20% - Énfasis6" xfId="58" builtinId="50" customBuiltin="1"/>
    <cellStyle name="20% - Énfasis6 2" xfId="76" xr:uid="{00000000-0005-0000-0000-000041000000}"/>
    <cellStyle name="20% - Énfasis6 2 2" xfId="118" xr:uid="{00000000-0005-0000-0000-000042000000}"/>
    <cellStyle name="20% - Énfasis6 2 3" xfId="158" xr:uid="{00000000-0005-0000-0000-000043000000}"/>
    <cellStyle name="20% - Énfasis6 3" xfId="101" xr:uid="{00000000-0005-0000-0000-000044000000}"/>
    <cellStyle name="20% - Énfasis6 4" xfId="141" xr:uid="{00000000-0005-0000-0000-000045000000}"/>
    <cellStyle name="20% - Énfasis6 5" xfId="173" xr:uid="{00000000-0005-0000-0000-000046000000}"/>
    <cellStyle name="20% - Énfasis6 6" xfId="187" xr:uid="{00000000-0005-0000-0000-000047000000}"/>
    <cellStyle name="20% - Énfasis6 7" xfId="201" xr:uid="{00000000-0005-0000-0000-000048000000}"/>
    <cellStyle name="20% - Énfasis6 8" xfId="215" xr:uid="{00000000-0005-0000-0000-000049000000}"/>
    <cellStyle name="40% - Énfasis1" xfId="39" builtinId="31" customBuiltin="1"/>
    <cellStyle name="40% - Énfasis1 2" xfId="67" xr:uid="{00000000-0005-0000-0000-00004C000000}"/>
    <cellStyle name="40% - Énfasis1 2 2" xfId="109" xr:uid="{00000000-0005-0000-0000-00004D000000}"/>
    <cellStyle name="40% - Énfasis1 2 3" xfId="149" xr:uid="{00000000-0005-0000-0000-00004E000000}"/>
    <cellStyle name="40% - Énfasis1 3" xfId="92" xr:uid="{00000000-0005-0000-0000-00004F000000}"/>
    <cellStyle name="40% - Énfasis1 4" xfId="132" xr:uid="{00000000-0005-0000-0000-000050000000}"/>
    <cellStyle name="40% - Énfasis1 5" xfId="164" xr:uid="{00000000-0005-0000-0000-000051000000}"/>
    <cellStyle name="40% - Énfasis1 6" xfId="178" xr:uid="{00000000-0005-0000-0000-000052000000}"/>
    <cellStyle name="40% - Énfasis1 7" xfId="192" xr:uid="{00000000-0005-0000-0000-000053000000}"/>
    <cellStyle name="40% - Énfasis1 8" xfId="206" xr:uid="{00000000-0005-0000-0000-000054000000}"/>
    <cellStyle name="40% - Énfasis2" xfId="43" builtinId="35" customBuiltin="1"/>
    <cellStyle name="40% - Énfasis2 2" xfId="69" xr:uid="{00000000-0005-0000-0000-000055000000}"/>
    <cellStyle name="40% - Énfasis2 2 2" xfId="111" xr:uid="{00000000-0005-0000-0000-000056000000}"/>
    <cellStyle name="40% - Énfasis2 2 3" xfId="151" xr:uid="{00000000-0005-0000-0000-000057000000}"/>
    <cellStyle name="40% - Énfasis2 3" xfId="94" xr:uid="{00000000-0005-0000-0000-000058000000}"/>
    <cellStyle name="40% - Énfasis2 4" xfId="134" xr:uid="{00000000-0005-0000-0000-000059000000}"/>
    <cellStyle name="40% - Énfasis2 5" xfId="166" xr:uid="{00000000-0005-0000-0000-00005A000000}"/>
    <cellStyle name="40% - Énfasis2 6" xfId="180" xr:uid="{00000000-0005-0000-0000-00005B000000}"/>
    <cellStyle name="40% - Énfasis2 7" xfId="194" xr:uid="{00000000-0005-0000-0000-00005C000000}"/>
    <cellStyle name="40% - Énfasis2 8" xfId="208" xr:uid="{00000000-0005-0000-0000-00005D000000}"/>
    <cellStyle name="40% - Énfasis3" xfId="47" builtinId="39" customBuiltin="1"/>
    <cellStyle name="40% - Énfasis3 2" xfId="71" xr:uid="{00000000-0005-0000-0000-00005E000000}"/>
    <cellStyle name="40% - Énfasis3 2 2" xfId="113" xr:uid="{00000000-0005-0000-0000-00005F000000}"/>
    <cellStyle name="40% - Énfasis3 2 3" xfId="153" xr:uid="{00000000-0005-0000-0000-000060000000}"/>
    <cellStyle name="40% - Énfasis3 3" xfId="96" xr:uid="{00000000-0005-0000-0000-000061000000}"/>
    <cellStyle name="40% - Énfasis3 4" xfId="136" xr:uid="{00000000-0005-0000-0000-000062000000}"/>
    <cellStyle name="40% - Énfasis3 5" xfId="168" xr:uid="{00000000-0005-0000-0000-000063000000}"/>
    <cellStyle name="40% - Énfasis3 6" xfId="182" xr:uid="{00000000-0005-0000-0000-000064000000}"/>
    <cellStyle name="40% - Énfasis3 7" xfId="196" xr:uid="{00000000-0005-0000-0000-000065000000}"/>
    <cellStyle name="40% - Énfasis3 8" xfId="210" xr:uid="{00000000-0005-0000-0000-000066000000}"/>
    <cellStyle name="40% - Énfasis4" xfId="51" builtinId="43" customBuiltin="1"/>
    <cellStyle name="40% - Énfasis4 2" xfId="73" xr:uid="{00000000-0005-0000-0000-000067000000}"/>
    <cellStyle name="40% - Énfasis4 2 2" xfId="115" xr:uid="{00000000-0005-0000-0000-000068000000}"/>
    <cellStyle name="40% - Énfasis4 2 3" xfId="155" xr:uid="{00000000-0005-0000-0000-000069000000}"/>
    <cellStyle name="40% - Énfasis4 3" xfId="98" xr:uid="{00000000-0005-0000-0000-00006A000000}"/>
    <cellStyle name="40% - Énfasis4 4" xfId="138" xr:uid="{00000000-0005-0000-0000-00006B000000}"/>
    <cellStyle name="40% - Énfasis4 5" xfId="170" xr:uid="{00000000-0005-0000-0000-00006C000000}"/>
    <cellStyle name="40% - Énfasis4 6" xfId="184" xr:uid="{00000000-0005-0000-0000-00006D000000}"/>
    <cellStyle name="40% - Énfasis4 7" xfId="198" xr:uid="{00000000-0005-0000-0000-00006E000000}"/>
    <cellStyle name="40% - Énfasis4 8" xfId="212" xr:uid="{00000000-0005-0000-0000-00006F000000}"/>
    <cellStyle name="40% - Énfasis5" xfId="55" builtinId="47" customBuiltin="1"/>
    <cellStyle name="40% - Énfasis5 2" xfId="75" xr:uid="{00000000-0005-0000-0000-000070000000}"/>
    <cellStyle name="40% - Énfasis5 2 2" xfId="117" xr:uid="{00000000-0005-0000-0000-000071000000}"/>
    <cellStyle name="40% - Énfasis5 2 3" xfId="157" xr:uid="{00000000-0005-0000-0000-000072000000}"/>
    <cellStyle name="40% - Énfasis5 3" xfId="100" xr:uid="{00000000-0005-0000-0000-000073000000}"/>
    <cellStyle name="40% - Énfasis5 4" xfId="140" xr:uid="{00000000-0005-0000-0000-000074000000}"/>
    <cellStyle name="40% - Énfasis5 5" xfId="172" xr:uid="{00000000-0005-0000-0000-000075000000}"/>
    <cellStyle name="40% - Énfasis5 6" xfId="186" xr:uid="{00000000-0005-0000-0000-000076000000}"/>
    <cellStyle name="40% - Énfasis5 7" xfId="200" xr:uid="{00000000-0005-0000-0000-000077000000}"/>
    <cellStyle name="40% - Énfasis5 8" xfId="214" xr:uid="{00000000-0005-0000-0000-000078000000}"/>
    <cellStyle name="40% - Énfasis6" xfId="59" builtinId="51" customBuiltin="1"/>
    <cellStyle name="40% - Énfasis6 2" xfId="77" xr:uid="{00000000-0005-0000-0000-000079000000}"/>
    <cellStyle name="40% - Énfasis6 2 2" xfId="119" xr:uid="{00000000-0005-0000-0000-00007A000000}"/>
    <cellStyle name="40% - Énfasis6 2 3" xfId="159" xr:uid="{00000000-0005-0000-0000-00007B000000}"/>
    <cellStyle name="40% - Énfasis6 3" xfId="102" xr:uid="{00000000-0005-0000-0000-00007C000000}"/>
    <cellStyle name="40% - Énfasis6 4" xfId="142" xr:uid="{00000000-0005-0000-0000-00007D000000}"/>
    <cellStyle name="40% - Énfasis6 5" xfId="174" xr:uid="{00000000-0005-0000-0000-00007E000000}"/>
    <cellStyle name="40% - Énfasis6 6" xfId="188" xr:uid="{00000000-0005-0000-0000-00007F000000}"/>
    <cellStyle name="40% - Énfasis6 7" xfId="202" xr:uid="{00000000-0005-0000-0000-000080000000}"/>
    <cellStyle name="40% - Énfasis6 8" xfId="216" xr:uid="{00000000-0005-0000-0000-000081000000}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Incorrecto" xfId="27" builtinId="27" customBuiltin="1"/>
    <cellStyle name="Koma 2" xfId="219" xr:uid="{00000000-0005-0000-0000-00008F000000}"/>
    <cellStyle name="Millares 2" xfId="1" xr:uid="{00000000-0005-0000-0000-000090000000}"/>
    <cellStyle name="Millares 2 2" xfId="63" xr:uid="{00000000-0005-0000-0000-000091000000}"/>
    <cellStyle name="Millares 2 2 2" xfId="105" xr:uid="{00000000-0005-0000-0000-000092000000}"/>
    <cellStyle name="Millares 2 2 3" xfId="145" xr:uid="{00000000-0005-0000-0000-000093000000}"/>
    <cellStyle name="Millares 2 3" xfId="88" xr:uid="{00000000-0005-0000-0000-000094000000}"/>
    <cellStyle name="Millares 2 4" xfId="129" xr:uid="{00000000-0005-0000-0000-000095000000}"/>
    <cellStyle name="Millares 2 5" xfId="160" xr:uid="{00000000-0005-0000-0000-000096000000}"/>
    <cellStyle name="Neutral" xfId="28" builtinId="28" customBuiltin="1"/>
    <cellStyle name="Normal" xfId="0" builtinId="0"/>
    <cellStyle name="Normal 10" xfId="18" xr:uid="{00000000-0005-0000-0000-000098000000}"/>
    <cellStyle name="Normal 11" xfId="19" xr:uid="{00000000-0005-0000-0000-000099000000}"/>
    <cellStyle name="Normal 12" xfId="20" xr:uid="{00000000-0005-0000-0000-00009A000000}"/>
    <cellStyle name="Normal 13" xfId="61" xr:uid="{00000000-0005-0000-0000-00009B000000}"/>
    <cellStyle name="Normal 13 2" xfId="103" xr:uid="{00000000-0005-0000-0000-00009C000000}"/>
    <cellStyle name="Normal 13 3" xfId="143" xr:uid="{00000000-0005-0000-0000-00009D000000}"/>
    <cellStyle name="Normal 13 3 2" xfId="217" xr:uid="{00000000-0005-0000-0000-00009E000000}"/>
    <cellStyle name="Normal 14" xfId="79" xr:uid="{00000000-0005-0000-0000-00009F000000}"/>
    <cellStyle name="Normal 15" xfId="80" xr:uid="{00000000-0005-0000-0000-0000A0000000}"/>
    <cellStyle name="Normal 16" xfId="81" xr:uid="{00000000-0005-0000-0000-0000A1000000}"/>
    <cellStyle name="Normal 17" xfId="82" xr:uid="{00000000-0005-0000-0000-0000A2000000}"/>
    <cellStyle name="Normal 18" xfId="83" xr:uid="{00000000-0005-0000-0000-0000A3000000}"/>
    <cellStyle name="Normal 19" xfId="84" xr:uid="{00000000-0005-0000-0000-0000A4000000}"/>
    <cellStyle name="Normal 2" xfId="2" xr:uid="{00000000-0005-0000-0000-0000A5000000}"/>
    <cellStyle name="Normal 2 2" xfId="11" xr:uid="{00000000-0005-0000-0000-0000A6000000}"/>
    <cellStyle name="Normal 20" xfId="85" xr:uid="{00000000-0005-0000-0000-0000A7000000}"/>
    <cellStyle name="Normal 21" xfId="86" xr:uid="{00000000-0005-0000-0000-0000A8000000}"/>
    <cellStyle name="Normal 22" xfId="87" xr:uid="{00000000-0005-0000-0000-0000A9000000}"/>
    <cellStyle name="Normal 23" xfId="120" xr:uid="{00000000-0005-0000-0000-0000AA000000}"/>
    <cellStyle name="Normal 24" xfId="121" xr:uid="{00000000-0005-0000-0000-0000AB000000}"/>
    <cellStyle name="Normal 25" xfId="122" xr:uid="{00000000-0005-0000-0000-0000AC000000}"/>
    <cellStyle name="Normal 26" xfId="123" xr:uid="{00000000-0005-0000-0000-0000AD000000}"/>
    <cellStyle name="Normal 27" xfId="124" xr:uid="{00000000-0005-0000-0000-0000AE000000}"/>
    <cellStyle name="Normal 28" xfId="125" xr:uid="{00000000-0005-0000-0000-0000AF000000}"/>
    <cellStyle name="Normal 29" xfId="126" xr:uid="{00000000-0005-0000-0000-0000B0000000}"/>
    <cellStyle name="Normal 3" xfId="3" xr:uid="{00000000-0005-0000-0000-0000B1000000}"/>
    <cellStyle name="Normal 3 2" xfId="64" xr:uid="{00000000-0005-0000-0000-0000B2000000}"/>
    <cellStyle name="Normal 3 2 2" xfId="106" xr:uid="{00000000-0005-0000-0000-0000B3000000}"/>
    <cellStyle name="Normal 3 2 3" xfId="146" xr:uid="{00000000-0005-0000-0000-0000B4000000}"/>
    <cellStyle name="Normal 3 2 4" xfId="218" xr:uid="{00000000-0005-0000-0000-0000B5000000}"/>
    <cellStyle name="Normal 3 3" xfId="89" xr:uid="{00000000-0005-0000-0000-0000B6000000}"/>
    <cellStyle name="Normal 3 4" xfId="130" xr:uid="{00000000-0005-0000-0000-0000B7000000}"/>
    <cellStyle name="Normal 3 5" xfId="161" xr:uid="{00000000-0005-0000-0000-0000B8000000}"/>
    <cellStyle name="Normal 30" xfId="127" xr:uid="{00000000-0005-0000-0000-0000B9000000}"/>
    <cellStyle name="Normal 31" xfId="128" xr:uid="{00000000-0005-0000-0000-0000BA000000}"/>
    <cellStyle name="Normal 32" xfId="175" xr:uid="{00000000-0005-0000-0000-0000BB000000}"/>
    <cellStyle name="Normal 33" xfId="189" xr:uid="{00000000-0005-0000-0000-0000BC000000}"/>
    <cellStyle name="Normal 34" xfId="203" xr:uid="{00000000-0005-0000-0000-0000BD000000}"/>
    <cellStyle name="Normal 4" xfId="10" xr:uid="{00000000-0005-0000-0000-0000BE000000}"/>
    <cellStyle name="Normal 5" xfId="12" xr:uid="{00000000-0005-0000-0000-0000BF000000}"/>
    <cellStyle name="Normal 6" xfId="14" xr:uid="{00000000-0005-0000-0000-0000C0000000}"/>
    <cellStyle name="Normal 7" xfId="15" xr:uid="{00000000-0005-0000-0000-0000C1000000}"/>
    <cellStyle name="Normal 8" xfId="16" xr:uid="{00000000-0005-0000-0000-0000C2000000}"/>
    <cellStyle name="Normal 9" xfId="17" xr:uid="{00000000-0005-0000-0000-0000C3000000}"/>
    <cellStyle name="Normal_EDUCACION" xfId="4" xr:uid="{00000000-0005-0000-0000-0000C4000000}"/>
    <cellStyle name="Normal_EDUCACION 2" xfId="221" xr:uid="{00000000-0005-0000-0000-0000C5000000}"/>
    <cellStyle name="Normal_Hoja1" xfId="5" xr:uid="{00000000-0005-0000-0000-0000C6000000}"/>
    <cellStyle name="Normal_Hoja2" xfId="78" xr:uid="{00000000-0005-0000-0000-0000C7000000}"/>
    <cellStyle name="Normal_INTERIOR TRES" xfId="6" xr:uid="{00000000-0005-0000-0000-0000C8000000}"/>
    <cellStyle name="Normal_JUSTICIA Y AP" xfId="7" xr:uid="{00000000-0005-0000-0000-0000C9000000}"/>
    <cellStyle name="Normal_JUSTICIA Y AP 2" xfId="222" xr:uid="{00000000-0005-0000-0000-0000CA000000}"/>
    <cellStyle name="Normal_JUSTICIA Y AP SEIS" xfId="8" xr:uid="{00000000-0005-0000-0000-0000CB000000}"/>
    <cellStyle name="Normal_LEHENDAKARITZA TRES" xfId="9" xr:uid="{00000000-0005-0000-0000-0000CC000000}"/>
    <cellStyle name="Normala 2" xfId="13" xr:uid="{00000000-0005-0000-0000-0000CE000000}"/>
    <cellStyle name="Normala 3" xfId="220" xr:uid="{00000000-0005-0000-0000-0000CF000000}"/>
    <cellStyle name="Notas 2" xfId="62" xr:uid="{00000000-0005-0000-0000-0000D0000000}"/>
    <cellStyle name="Notas 2 2" xfId="104" xr:uid="{00000000-0005-0000-0000-0000D1000000}"/>
    <cellStyle name="Notas 2 3" xfId="144" xr:uid="{00000000-0005-0000-0000-0000D2000000}"/>
    <cellStyle name="Notas 3" xfId="65" xr:uid="{00000000-0005-0000-0000-0000D3000000}"/>
    <cellStyle name="Notas 3 2" xfId="107" xr:uid="{00000000-0005-0000-0000-0000D4000000}"/>
    <cellStyle name="Notas 3 3" xfId="147" xr:uid="{00000000-0005-0000-0000-0000D5000000}"/>
    <cellStyle name="Notas 4" xfId="90" xr:uid="{00000000-0005-0000-0000-0000D6000000}"/>
    <cellStyle name="Notas 5" xfId="162" xr:uid="{00000000-0005-0000-0000-0000D7000000}"/>
    <cellStyle name="Notas 6" xfId="176" xr:uid="{00000000-0005-0000-0000-0000D8000000}"/>
    <cellStyle name="Notas 7" xfId="190" xr:uid="{00000000-0005-0000-0000-0000D9000000}"/>
    <cellStyle name="Notas 8" xfId="204" xr:uid="{00000000-0005-0000-0000-0000DA00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7"/>
  <sheetViews>
    <sheetView zoomScale="70" zoomScaleNormal="70" zoomScalePageLayoutView="125" workbookViewId="0">
      <selection activeCell="X35" sqref="X35"/>
    </sheetView>
  </sheetViews>
  <sheetFormatPr baseColWidth="10" defaultColWidth="11.42578125" defaultRowHeight="12.75"/>
  <cols>
    <col min="1" max="1" width="32.42578125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499" customWidth="1"/>
    <col min="6" max="6" width="23.28515625" bestFit="1" customWidth="1"/>
    <col min="7" max="7" width="17.7109375" bestFit="1" customWidth="1"/>
    <col min="8" max="12" width="18.28515625" bestFit="1" customWidth="1"/>
    <col min="13" max="18" width="8.85546875" bestFit="1" customWidth="1"/>
    <col min="19" max="19" width="9.28515625" bestFit="1" customWidth="1"/>
    <col min="20" max="22" width="9.42578125" bestFit="1" customWidth="1"/>
    <col min="23" max="23" width="15.5703125" bestFit="1" customWidth="1"/>
    <col min="24" max="24" width="13.28515625" bestFit="1" customWidth="1"/>
    <col min="25" max="25" width="10.7109375" bestFit="1" customWidth="1"/>
    <col min="26" max="26" width="9.42578125" bestFit="1" customWidth="1"/>
    <col min="27" max="27" width="17.5703125" bestFit="1" customWidth="1"/>
    <col min="28" max="28" width="18.7109375" bestFit="1" customWidth="1"/>
  </cols>
  <sheetData>
    <row r="1" spans="1:29" ht="21.75" customHeight="1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04"/>
      <c r="T1" s="504"/>
      <c r="U1" s="504"/>
      <c r="V1" s="504"/>
      <c r="W1" s="504"/>
      <c r="X1" s="504"/>
      <c r="Y1" s="505"/>
      <c r="Z1" s="506"/>
      <c r="AA1" s="506"/>
      <c r="AB1" s="507"/>
      <c r="AC1" s="217"/>
    </row>
    <row r="2" spans="1:29" ht="18" customHeight="1" thickBot="1">
      <c r="M2" s="3"/>
      <c r="N2" s="4"/>
      <c r="O2" s="4"/>
      <c r="P2" s="4"/>
      <c r="Q2" s="4"/>
      <c r="R2" s="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s="414" customFormat="1" ht="17.25" customHeight="1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574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29" s="273" customFormat="1" ht="14.25" thickTop="1" thickBot="1">
      <c r="A4" s="250" t="s">
        <v>28</v>
      </c>
      <c r="B4" s="250" t="s">
        <v>29</v>
      </c>
      <c r="C4" s="250" t="s">
        <v>30</v>
      </c>
      <c r="D4" s="250" t="s">
        <v>530</v>
      </c>
      <c r="E4" s="250" t="str">
        <f>IF(AND($C4="ARABA",$D4="X"),"LOTE 1",IF(AND($C4="ARABA",$D4=""),"LOTE 4",IF(AND($C4="GIPUZKOA",$D4="X"),"LOTE 2",IF(AND($C4="GIPUZKOA",$D4=" "),"LOTE 5",IF(AND($C4="BIZKAIA",$D4="X"),"LOTE 3",IF(AND($C4="BIZKAIA",$D4= ""),"LOTE 6",))))))</f>
        <v>LOTE 3</v>
      </c>
      <c r="F4" s="250" t="s">
        <v>31</v>
      </c>
      <c r="G4" s="38">
        <v>205</v>
      </c>
      <c r="H4" s="38">
        <v>205</v>
      </c>
      <c r="I4" s="38">
        <v>205</v>
      </c>
      <c r="J4" s="38">
        <v>205</v>
      </c>
      <c r="K4" s="38">
        <v>205</v>
      </c>
      <c r="L4" s="39">
        <v>451</v>
      </c>
      <c r="M4" s="372">
        <v>64345</v>
      </c>
      <c r="N4" s="372">
        <v>72063</v>
      </c>
      <c r="O4" s="372">
        <v>38508</v>
      </c>
      <c r="P4" s="372">
        <v>64447</v>
      </c>
      <c r="Q4" s="372">
        <v>85118</v>
      </c>
      <c r="R4" s="372">
        <v>167483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29" ht="13.5" thickTop="1">
      <c r="A5" s="238"/>
      <c r="B5" s="238"/>
      <c r="C5" s="238"/>
      <c r="F5" s="238"/>
      <c r="G5" s="243"/>
      <c r="H5" s="243"/>
      <c r="I5" s="243"/>
      <c r="J5" s="243"/>
      <c r="K5" s="243"/>
      <c r="L5" s="243"/>
      <c r="M5" s="242"/>
      <c r="N5" s="242"/>
      <c r="O5" s="242"/>
      <c r="P5" s="242"/>
      <c r="Q5" s="242"/>
      <c r="R5" s="242"/>
      <c r="S5" s="217"/>
      <c r="T5" s="217"/>
      <c r="U5" s="503"/>
      <c r="V5" s="217"/>
      <c r="W5" s="217"/>
      <c r="X5" s="233"/>
      <c r="Y5" s="233"/>
      <c r="Z5" s="233"/>
      <c r="AA5" s="233"/>
      <c r="AB5" s="233"/>
      <c r="AC5" s="217"/>
    </row>
    <row r="6" spans="1:29">
      <c r="M6" s="66"/>
      <c r="N6" s="66"/>
      <c r="O6" s="66"/>
      <c r="P6" s="66"/>
      <c r="Q6" s="66"/>
      <c r="R6" s="66"/>
      <c r="T6" s="217"/>
      <c r="U6" s="217"/>
      <c r="V6" s="217"/>
      <c r="W6" s="217"/>
      <c r="X6" s="217"/>
      <c r="Y6" s="217"/>
      <c r="Z6" s="217"/>
      <c r="AA6" s="217"/>
      <c r="AB6" s="217"/>
      <c r="AC6" s="217"/>
    </row>
    <row r="7" spans="1:29">
      <c r="L7" t="s">
        <v>6</v>
      </c>
      <c r="M7" s="13">
        <f t="shared" ref="M7:R7" si="0">SUM(M4:M4)</f>
        <v>64345</v>
      </c>
      <c r="N7" s="13">
        <f t="shared" si="0"/>
        <v>72063</v>
      </c>
      <c r="O7" s="13">
        <f t="shared" si="0"/>
        <v>38508</v>
      </c>
      <c r="P7" s="13">
        <f t="shared" si="0"/>
        <v>64447</v>
      </c>
      <c r="Q7" s="13">
        <f t="shared" si="0"/>
        <v>85118</v>
      </c>
      <c r="R7" s="13">
        <f t="shared" si="0"/>
        <v>167483</v>
      </c>
      <c r="S7" t="s">
        <v>243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</row>
    <row r="8" spans="1:29">
      <c r="M8" s="527">
        <f>SUM(M7:R7)</f>
        <v>491964</v>
      </c>
      <c r="N8" s="528"/>
      <c r="O8" s="528"/>
      <c r="P8" s="528"/>
      <c r="Q8" s="528"/>
      <c r="R8" s="528"/>
      <c r="S8" t="s">
        <v>243</v>
      </c>
      <c r="T8" s="217"/>
      <c r="U8" s="217"/>
      <c r="V8" s="217"/>
      <c r="W8" s="217"/>
      <c r="X8" s="217"/>
      <c r="Y8" s="217"/>
      <c r="Z8" s="217"/>
      <c r="AA8" s="217"/>
      <c r="AB8" s="217"/>
      <c r="AC8" s="217"/>
    </row>
    <row r="9" spans="1:29" ht="12.75" hidden="1" customHeight="1">
      <c r="T9" s="217"/>
      <c r="U9" s="217"/>
      <c r="V9" s="217"/>
      <c r="W9" s="217"/>
      <c r="X9" s="217"/>
      <c r="Y9" s="217"/>
      <c r="Z9" s="217"/>
      <c r="AA9" s="217"/>
      <c r="AB9" s="217"/>
      <c r="AC9" s="217"/>
    </row>
    <row r="10" spans="1:29" ht="12.75" hidden="1" customHeight="1">
      <c r="G10" s="239"/>
      <c r="H10" s="239"/>
      <c r="I10" s="239"/>
      <c r="J10" s="239"/>
      <c r="K10" s="239"/>
      <c r="L10" s="239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</row>
    <row r="11" spans="1:29" ht="12.75" hidden="1" customHeight="1">
      <c r="G11" s="239"/>
      <c r="H11" s="239"/>
      <c r="I11" s="239"/>
      <c r="J11" s="239"/>
      <c r="K11" s="239"/>
      <c r="L11" s="239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</row>
    <row r="12" spans="1:29" ht="12.75" hidden="1" customHeight="1">
      <c r="G12" s="239" t="s">
        <v>0</v>
      </c>
      <c r="H12" s="239" t="s">
        <v>1</v>
      </c>
      <c r="I12" s="239" t="s">
        <v>2</v>
      </c>
      <c r="J12" s="239" t="s">
        <v>3</v>
      </c>
      <c r="K12" s="239" t="s">
        <v>4</v>
      </c>
      <c r="L12" s="239" t="s">
        <v>5</v>
      </c>
      <c r="T12" s="217"/>
      <c r="U12" s="217"/>
      <c r="V12" s="217"/>
      <c r="W12" s="217"/>
      <c r="X12" s="217"/>
      <c r="Y12" s="217"/>
      <c r="Z12" s="217"/>
      <c r="AA12" s="217"/>
      <c r="AB12" s="217"/>
      <c r="AC12" s="217"/>
    </row>
    <row r="13" spans="1:29" ht="13.5" hidden="1" customHeight="1" thickBot="1">
      <c r="G13" s="240">
        <v>14376</v>
      </c>
      <c r="H13" s="240">
        <v>21710</v>
      </c>
      <c r="I13" s="240">
        <v>0</v>
      </c>
      <c r="J13" s="240">
        <v>0</v>
      </c>
      <c r="K13" s="240">
        <v>0</v>
      </c>
      <c r="L13" s="240">
        <v>22053</v>
      </c>
      <c r="M13" s="13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</row>
    <row r="14" spans="1:29" ht="12.75" hidden="1" customHeight="1">
      <c r="G14" s="240">
        <v>13610</v>
      </c>
      <c r="H14" s="240">
        <v>21076</v>
      </c>
      <c r="I14" s="240">
        <v>0</v>
      </c>
      <c r="J14" s="240">
        <v>0</v>
      </c>
      <c r="K14" s="240">
        <v>0</v>
      </c>
      <c r="L14" s="240">
        <v>21897</v>
      </c>
      <c r="T14" s="217"/>
      <c r="U14" s="217"/>
      <c r="V14" s="217"/>
      <c r="W14" s="217"/>
      <c r="X14" s="217"/>
      <c r="Y14" s="217"/>
      <c r="Z14" s="217"/>
      <c r="AA14" s="217"/>
      <c r="AB14" s="217"/>
      <c r="AC14" s="217"/>
    </row>
    <row r="15" spans="1:29" ht="12.75" hidden="1" customHeight="1">
      <c r="G15" s="240">
        <v>0</v>
      </c>
      <c r="H15" s="240">
        <v>0</v>
      </c>
      <c r="I15" s="240">
        <v>9770</v>
      </c>
      <c r="J15" s="240">
        <v>20241</v>
      </c>
      <c r="K15" s="240">
        <v>0</v>
      </c>
      <c r="L15" s="240">
        <v>20076</v>
      </c>
      <c r="T15" s="217"/>
      <c r="U15" s="217"/>
      <c r="V15" s="217"/>
      <c r="W15" s="217"/>
      <c r="X15" s="217"/>
      <c r="Y15" s="217"/>
      <c r="Z15" s="217"/>
      <c r="AA15" s="217"/>
      <c r="AB15" s="217"/>
      <c r="AC15" s="217"/>
    </row>
    <row r="16" spans="1:29" ht="14.25" hidden="1" customHeight="1" thickTop="1" thickBot="1">
      <c r="G16" s="240">
        <v>0</v>
      </c>
      <c r="H16" s="240">
        <v>0</v>
      </c>
      <c r="I16" s="240">
        <v>0</v>
      </c>
      <c r="J16" s="240">
        <v>0</v>
      </c>
      <c r="K16" s="240">
        <v>35671</v>
      </c>
      <c r="L16" s="240">
        <v>23443</v>
      </c>
      <c r="T16" s="217"/>
      <c r="U16" s="217"/>
      <c r="V16" s="217"/>
      <c r="W16" s="217"/>
      <c r="X16" s="217"/>
      <c r="Y16" s="217"/>
      <c r="Z16" s="217"/>
      <c r="AA16" s="217"/>
      <c r="AB16" s="217"/>
      <c r="AC16" s="217"/>
    </row>
    <row r="17" spans="7:29" ht="13.5" hidden="1" customHeight="1" thickTop="1">
      <c r="G17" s="240">
        <v>0</v>
      </c>
      <c r="H17" s="240">
        <v>0</v>
      </c>
      <c r="I17" s="240">
        <v>0</v>
      </c>
      <c r="J17" s="240">
        <v>0</v>
      </c>
      <c r="K17" s="240">
        <v>37981</v>
      </c>
      <c r="L17" s="240">
        <v>24357</v>
      </c>
      <c r="T17" s="217"/>
      <c r="U17" s="217"/>
      <c r="V17" s="217"/>
      <c r="W17" s="217"/>
      <c r="X17" s="217"/>
      <c r="Y17" s="217"/>
      <c r="Z17" s="217"/>
      <c r="AA17" s="217"/>
      <c r="AB17" s="217"/>
      <c r="AC17" s="217"/>
    </row>
    <row r="18" spans="7:29" ht="13.5" hidden="1" customHeight="1" thickBot="1">
      <c r="G18" s="240">
        <v>9118</v>
      </c>
      <c r="H18" s="240">
        <v>6848</v>
      </c>
      <c r="I18" s="240">
        <v>7636</v>
      </c>
      <c r="J18" s="240">
        <v>9205</v>
      </c>
      <c r="K18" s="240">
        <v>0</v>
      </c>
      <c r="L18" s="240">
        <v>23137</v>
      </c>
      <c r="T18" s="217"/>
      <c r="U18" s="217"/>
      <c r="V18" s="217"/>
      <c r="W18" s="217"/>
      <c r="X18" s="217"/>
      <c r="Y18" s="217"/>
      <c r="Z18" s="217"/>
      <c r="AA18" s="217"/>
      <c r="AB18" s="217"/>
      <c r="AC18" s="217"/>
    </row>
    <row r="19" spans="7:29" ht="13.5" hidden="1" customHeight="1" thickTop="1">
      <c r="G19" s="241">
        <f t="shared" ref="G19:L19" si="1">SUM(G13:G18)</f>
        <v>37104</v>
      </c>
      <c r="H19" s="241">
        <f t="shared" si="1"/>
        <v>49634</v>
      </c>
      <c r="I19" s="241">
        <f t="shared" si="1"/>
        <v>17406</v>
      </c>
      <c r="J19" s="241">
        <f t="shared" si="1"/>
        <v>29446</v>
      </c>
      <c r="K19" s="241">
        <f t="shared" si="1"/>
        <v>73652</v>
      </c>
      <c r="L19" s="241">
        <f t="shared" si="1"/>
        <v>134963</v>
      </c>
      <c r="T19" s="217"/>
      <c r="U19" s="217"/>
      <c r="V19" s="217"/>
      <c r="W19" s="217"/>
      <c r="X19" s="217"/>
      <c r="Y19" s="217"/>
      <c r="Z19" s="217"/>
      <c r="AA19" s="217"/>
      <c r="AB19" s="217"/>
      <c r="AC19" s="217"/>
    </row>
    <row r="20" spans="7:29" ht="12.75" hidden="1" customHeight="1">
      <c r="G20" s="238"/>
      <c r="H20" s="238"/>
      <c r="I20" s="238"/>
      <c r="J20" s="238"/>
      <c r="K20" s="238"/>
      <c r="L20" s="238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7:29" ht="30" hidden="1" customHeight="1">
      <c r="G21">
        <f t="shared" ref="G21:L21" si="2">2*G19</f>
        <v>74208</v>
      </c>
      <c r="H21" s="324">
        <f t="shared" si="2"/>
        <v>99268</v>
      </c>
      <c r="I21" s="324">
        <f t="shared" si="2"/>
        <v>34812</v>
      </c>
      <c r="J21" s="324">
        <f t="shared" si="2"/>
        <v>58892</v>
      </c>
      <c r="K21" s="324">
        <f t="shared" si="2"/>
        <v>147304</v>
      </c>
      <c r="L21" s="324">
        <f t="shared" si="2"/>
        <v>269926</v>
      </c>
      <c r="T21" s="217"/>
      <c r="U21" s="217"/>
      <c r="V21" s="217"/>
      <c r="W21" s="217"/>
      <c r="X21" s="217"/>
      <c r="Y21" s="217"/>
      <c r="Z21" s="217"/>
      <c r="AA21" s="217"/>
      <c r="AB21" s="217"/>
      <c r="AC21" s="217"/>
    </row>
    <row r="22" spans="7:29" ht="13.5" thickBot="1">
      <c r="T22" s="217"/>
      <c r="U22" s="217"/>
      <c r="V22" s="217"/>
      <c r="W22" s="217"/>
      <c r="X22" s="217"/>
      <c r="Y22" s="217"/>
      <c r="Z22" s="217"/>
      <c r="AA22" s="217"/>
      <c r="AB22" s="217"/>
      <c r="AC22" s="217"/>
    </row>
    <row r="23" spans="7:29" ht="13.5" thickTop="1">
      <c r="L23" s="441" t="s">
        <v>525</v>
      </c>
      <c r="M23" s="442" t="s">
        <v>0</v>
      </c>
      <c r="N23" s="442" t="s">
        <v>1</v>
      </c>
      <c r="O23" s="442" t="s">
        <v>2</v>
      </c>
      <c r="P23" s="442" t="s">
        <v>3</v>
      </c>
      <c r="Q23" s="442" t="s">
        <v>4</v>
      </c>
      <c r="R23" s="443" t="s">
        <v>5</v>
      </c>
      <c r="S23" s="258" t="s">
        <v>245</v>
      </c>
      <c r="T23" s="217"/>
      <c r="U23" s="217"/>
      <c r="V23" s="217"/>
      <c r="W23" s="298"/>
      <c r="X23" s="298"/>
      <c r="Y23" s="217"/>
      <c r="Z23" s="217"/>
      <c r="AA23" s="298"/>
      <c r="AB23" s="298"/>
      <c r="AC23" s="217"/>
    </row>
    <row r="24" spans="7:29">
      <c r="L24" s="444"/>
      <c r="M24" s="233">
        <f>SUMIFS(M4,$C4,"ARABA",$D4,"")</f>
        <v>0</v>
      </c>
      <c r="N24" s="233">
        <f t="shared" ref="N24:R24" si="3">SUMIFS(N4,$C4,"ARABA",$D4,"")</f>
        <v>0</v>
      </c>
      <c r="O24" s="233">
        <f t="shared" si="3"/>
        <v>0</v>
      </c>
      <c r="P24" s="233">
        <f t="shared" si="3"/>
        <v>0</v>
      </c>
      <c r="Q24" s="233">
        <f t="shared" si="3"/>
        <v>0</v>
      </c>
      <c r="R24" s="420">
        <f t="shared" si="3"/>
        <v>0</v>
      </c>
      <c r="S24" s="293">
        <f>SUM(M24:R24)</f>
        <v>0</v>
      </c>
      <c r="T24" s="217"/>
      <c r="U24" s="217"/>
      <c r="V24" s="217"/>
      <c r="W24" s="298"/>
      <c r="X24" s="233"/>
      <c r="Y24" s="217"/>
      <c r="Z24" s="217"/>
      <c r="AA24" s="298"/>
      <c r="AB24" s="233"/>
      <c r="AC24" s="217"/>
    </row>
    <row r="25" spans="7:29">
      <c r="L25" s="444"/>
      <c r="M25" s="233"/>
      <c r="N25" s="233"/>
      <c r="O25" s="233"/>
      <c r="P25" s="233"/>
      <c r="Q25" s="233"/>
      <c r="R25" s="420"/>
      <c r="S25" s="293"/>
      <c r="T25" s="217"/>
      <c r="U25" s="217"/>
      <c r="V25" s="217"/>
      <c r="W25" s="298"/>
      <c r="X25" s="233"/>
      <c r="Y25" s="217"/>
      <c r="Z25" s="217"/>
      <c r="AA25" s="298"/>
      <c r="AB25" s="233"/>
      <c r="AC25" s="217"/>
    </row>
    <row r="26" spans="7:29">
      <c r="L26" s="444" t="s">
        <v>526</v>
      </c>
      <c r="M26" s="233"/>
      <c r="N26" s="233"/>
      <c r="O26" s="233"/>
      <c r="P26" s="233"/>
      <c r="Q26" s="233"/>
      <c r="R26" s="420"/>
      <c r="S26" s="293"/>
      <c r="T26" s="217"/>
      <c r="U26" s="217"/>
      <c r="V26" s="217"/>
      <c r="W26" s="298"/>
      <c r="X26" s="233"/>
      <c r="Y26" s="217"/>
      <c r="Z26" s="217"/>
      <c r="AA26" s="298"/>
      <c r="AB26" s="233"/>
      <c r="AC26" s="217"/>
    </row>
    <row r="27" spans="7:29">
      <c r="L27" s="444"/>
      <c r="M27" s="233">
        <f>SUMIFS(M4,$C4,"GIPUZKOA",$D4,"")</f>
        <v>0</v>
      </c>
      <c r="N27" s="233">
        <f t="shared" ref="N27:R27" si="4">SUMIFS(N4,$C4,"GIPUZKOA",$D4,"")</f>
        <v>0</v>
      </c>
      <c r="O27" s="233">
        <f t="shared" si="4"/>
        <v>0</v>
      </c>
      <c r="P27" s="233">
        <f t="shared" si="4"/>
        <v>0</v>
      </c>
      <c r="Q27" s="233">
        <f t="shared" si="4"/>
        <v>0</v>
      </c>
      <c r="R27" s="420">
        <f t="shared" si="4"/>
        <v>0</v>
      </c>
      <c r="S27" s="293">
        <f t="shared" ref="S27:S30" si="5">SUM(M27:R27)</f>
        <v>0</v>
      </c>
      <c r="T27" s="217"/>
      <c r="U27" s="217"/>
      <c r="V27" s="217"/>
      <c r="W27" s="298"/>
      <c r="X27" s="233"/>
      <c r="Y27" s="217"/>
      <c r="Z27" s="217"/>
      <c r="AA27" s="298"/>
      <c r="AB27" s="233"/>
      <c r="AC27" s="217"/>
    </row>
    <row r="28" spans="7:29">
      <c r="L28" s="444"/>
      <c r="M28" s="233"/>
      <c r="N28" s="233"/>
      <c r="O28" s="233"/>
      <c r="P28" s="233"/>
      <c r="Q28" s="233"/>
      <c r="R28" s="420"/>
      <c r="S28" s="293"/>
      <c r="T28" s="217"/>
      <c r="U28" s="217"/>
      <c r="V28" s="217"/>
      <c r="W28" s="298"/>
      <c r="X28" s="233"/>
      <c r="Y28" s="217"/>
      <c r="Z28" s="217"/>
      <c r="AA28" s="298"/>
      <c r="AB28" s="233"/>
      <c r="AC28" s="217"/>
    </row>
    <row r="29" spans="7:29">
      <c r="L29" s="444" t="s">
        <v>527</v>
      </c>
      <c r="M29" s="233"/>
      <c r="N29" s="233"/>
      <c r="O29" s="233"/>
      <c r="P29" s="233"/>
      <c r="Q29" s="233"/>
      <c r="R29" s="420"/>
      <c r="S29" s="293"/>
      <c r="T29" s="217"/>
      <c r="U29" s="217"/>
      <c r="V29" s="217"/>
      <c r="W29" s="298"/>
      <c r="X29" s="233"/>
      <c r="Y29" s="217"/>
      <c r="Z29" s="217"/>
      <c r="AA29" s="298"/>
      <c r="AB29" s="233"/>
      <c r="AC29" s="217"/>
    </row>
    <row r="30" spans="7:29" ht="13.5" thickBot="1">
      <c r="L30" s="445"/>
      <c r="M30" s="422">
        <f>SUMIFS(M4,$C4,"BIZKAIA",$D4,"")</f>
        <v>0</v>
      </c>
      <c r="N30" s="422">
        <f t="shared" ref="N30:R30" si="6">SUMIFS(N4,$C4,"BIZKAIA",$D4,"")</f>
        <v>0</v>
      </c>
      <c r="O30" s="422">
        <f t="shared" si="6"/>
        <v>0</v>
      </c>
      <c r="P30" s="422">
        <f t="shared" si="6"/>
        <v>0</v>
      </c>
      <c r="Q30" s="422">
        <f t="shared" si="6"/>
        <v>0</v>
      </c>
      <c r="R30" s="423">
        <f t="shared" si="6"/>
        <v>0</v>
      </c>
      <c r="S30" s="293">
        <f t="shared" si="5"/>
        <v>0</v>
      </c>
      <c r="T30" s="217"/>
      <c r="U30" s="217"/>
      <c r="V30" s="217"/>
      <c r="W30" s="298"/>
      <c r="X30" s="233"/>
      <c r="Y30" s="217"/>
      <c r="Z30" s="217"/>
      <c r="AA30" s="298"/>
      <c r="AB30" s="233"/>
      <c r="AC30" s="217"/>
    </row>
    <row r="31" spans="7:29" ht="13.5" thickTop="1">
      <c r="T31" s="217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7:29" ht="13.5" thickBot="1">
      <c r="T32" s="217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5:29" ht="13.5" thickTop="1">
      <c r="L33" s="441" t="s">
        <v>531</v>
      </c>
      <c r="M33" s="442" t="s">
        <v>0</v>
      </c>
      <c r="N33" s="442" t="s">
        <v>1</v>
      </c>
      <c r="O33" s="442" t="s">
        <v>2</v>
      </c>
      <c r="P33" s="442" t="s">
        <v>3</v>
      </c>
      <c r="Q33" s="442" t="s">
        <v>4</v>
      </c>
      <c r="R33" s="443" t="s">
        <v>5</v>
      </c>
      <c r="S33" s="258" t="s">
        <v>245</v>
      </c>
      <c r="T33" s="217"/>
      <c r="U33" s="217"/>
      <c r="V33" s="217"/>
      <c r="W33" s="298"/>
      <c r="X33" s="298"/>
      <c r="Y33" s="217"/>
      <c r="Z33" s="217"/>
      <c r="AA33" s="298"/>
      <c r="AB33" s="298"/>
      <c r="AC33" s="217"/>
    </row>
    <row r="34" spans="5:29">
      <c r="L34" s="444"/>
      <c r="M34" s="233">
        <f>SUMIFS(M4,$C4,"ARABA",$D4,"X")</f>
        <v>0</v>
      </c>
      <c r="N34" s="233">
        <f t="shared" ref="N34:R34" si="7">SUMIFS(N4,$C4,"ARABA",$D4,"X")</f>
        <v>0</v>
      </c>
      <c r="O34" s="233">
        <f t="shared" si="7"/>
        <v>0</v>
      </c>
      <c r="P34" s="233">
        <f t="shared" si="7"/>
        <v>0</v>
      </c>
      <c r="Q34" s="233">
        <f t="shared" si="7"/>
        <v>0</v>
      </c>
      <c r="R34" s="420">
        <f t="shared" si="7"/>
        <v>0</v>
      </c>
      <c r="S34" s="293">
        <f>SUM(M34:R34)</f>
        <v>0</v>
      </c>
      <c r="T34" s="217"/>
      <c r="U34" s="217"/>
      <c r="V34" s="217"/>
      <c r="W34" s="298"/>
      <c r="X34" s="233"/>
      <c r="Y34" s="217"/>
      <c r="Z34" s="217"/>
      <c r="AA34" s="298"/>
      <c r="AB34" s="233"/>
      <c r="AC34" s="217"/>
    </row>
    <row r="35" spans="5:29">
      <c r="L35" s="444"/>
      <c r="M35" s="233"/>
      <c r="N35" s="233"/>
      <c r="O35" s="233"/>
      <c r="P35" s="233"/>
      <c r="Q35" s="233"/>
      <c r="R35" s="420"/>
      <c r="S35" s="293"/>
      <c r="T35" s="217"/>
      <c r="U35" s="217"/>
      <c r="V35" s="217"/>
      <c r="W35" s="298"/>
      <c r="X35" s="233"/>
      <c r="Y35" s="217"/>
      <c r="Z35" s="217"/>
      <c r="AA35" s="298"/>
      <c r="AB35" s="233"/>
      <c r="AC35" s="217"/>
    </row>
    <row r="36" spans="5:29">
      <c r="L36" s="444" t="s">
        <v>532</v>
      </c>
      <c r="M36" s="233"/>
      <c r="N36" s="233"/>
      <c r="O36" s="233"/>
      <c r="P36" s="233"/>
      <c r="Q36" s="233"/>
      <c r="R36" s="420"/>
      <c r="S36" s="293"/>
      <c r="T36" s="217"/>
      <c r="U36" s="217"/>
      <c r="V36" s="217"/>
      <c r="W36" s="298"/>
      <c r="X36" s="233"/>
      <c r="Y36" s="217"/>
      <c r="Z36" s="217"/>
      <c r="AA36" s="298"/>
      <c r="AB36" s="233"/>
      <c r="AC36" s="217"/>
    </row>
    <row r="37" spans="5:29">
      <c r="L37" s="444"/>
      <c r="M37" s="233">
        <f>SUMIFS(M4,$C4,"GIPUZKOA",$D4,"X")</f>
        <v>0</v>
      </c>
      <c r="N37" s="233">
        <f t="shared" ref="N37:R37" si="8">SUMIFS(N4,$C4,"GIPUZKOA",$D4,"X")</f>
        <v>0</v>
      </c>
      <c r="O37" s="233">
        <f t="shared" si="8"/>
        <v>0</v>
      </c>
      <c r="P37" s="233">
        <f t="shared" si="8"/>
        <v>0</v>
      </c>
      <c r="Q37" s="233">
        <f t="shared" si="8"/>
        <v>0</v>
      </c>
      <c r="R37" s="420">
        <f t="shared" si="8"/>
        <v>0</v>
      </c>
      <c r="S37" s="293">
        <f t="shared" ref="S37:S40" si="9">SUM(M37:R37)</f>
        <v>0</v>
      </c>
      <c r="T37" s="217"/>
      <c r="U37" s="217"/>
      <c r="V37" s="217"/>
      <c r="W37" s="298"/>
      <c r="X37" s="233"/>
      <c r="Y37" s="217"/>
      <c r="Z37" s="217"/>
      <c r="AA37" s="298"/>
      <c r="AB37" s="233"/>
      <c r="AC37" s="217"/>
    </row>
    <row r="38" spans="5:29">
      <c r="L38" s="444"/>
      <c r="M38" s="233"/>
      <c r="N38" s="233"/>
      <c r="O38" s="233"/>
      <c r="P38" s="233"/>
      <c r="Q38" s="233"/>
      <c r="R38" s="420"/>
      <c r="S38" s="293"/>
      <c r="T38" s="217"/>
      <c r="U38" s="217"/>
      <c r="V38" s="217"/>
      <c r="W38" s="298"/>
      <c r="X38" s="233"/>
      <c r="Y38" s="217"/>
      <c r="Z38" s="217"/>
      <c r="AA38" s="298"/>
      <c r="AB38" s="233"/>
      <c r="AC38" s="217"/>
    </row>
    <row r="39" spans="5:29">
      <c r="L39" s="444" t="s">
        <v>533</v>
      </c>
      <c r="M39" s="233"/>
      <c r="N39" s="233"/>
      <c r="O39" s="233"/>
      <c r="P39" s="233"/>
      <c r="Q39" s="233"/>
      <c r="R39" s="420"/>
      <c r="S39" s="293"/>
      <c r="T39" s="217"/>
      <c r="U39" s="217"/>
      <c r="V39" s="217"/>
      <c r="W39" s="298"/>
      <c r="X39" s="233"/>
      <c r="Y39" s="217"/>
      <c r="Z39" s="217"/>
      <c r="AA39" s="298"/>
      <c r="AB39" s="233"/>
      <c r="AC39" s="217"/>
    </row>
    <row r="40" spans="5:29" ht="13.5" thickBot="1">
      <c r="L40" s="445"/>
      <c r="M40" s="422">
        <f>SUMIFS(M4,$C4,"BIZKAIA",$D4,"X")</f>
        <v>64345</v>
      </c>
      <c r="N40" s="422">
        <f t="shared" ref="N40:R40" si="10">SUMIFS(N4,$C4,"BIZKAIA",$D4,"X")</f>
        <v>72063</v>
      </c>
      <c r="O40" s="422">
        <f t="shared" si="10"/>
        <v>38508</v>
      </c>
      <c r="P40" s="422">
        <f t="shared" si="10"/>
        <v>64447</v>
      </c>
      <c r="Q40" s="422">
        <f t="shared" si="10"/>
        <v>85118</v>
      </c>
      <c r="R40" s="423">
        <f t="shared" si="10"/>
        <v>167483</v>
      </c>
      <c r="S40" s="293">
        <f t="shared" si="9"/>
        <v>491964</v>
      </c>
      <c r="T40" s="217"/>
      <c r="U40" s="217"/>
      <c r="V40" s="217"/>
      <c r="W40" s="298"/>
      <c r="X40" s="233"/>
      <c r="Y40" s="217"/>
      <c r="Z40" s="217"/>
      <c r="AA40" s="298"/>
      <c r="AB40" s="233"/>
      <c r="AC40" s="217"/>
    </row>
    <row r="41" spans="5:29" ht="13.5" thickTop="1">
      <c r="T41" s="217"/>
      <c r="U41" s="217"/>
      <c r="V41" s="217"/>
      <c r="W41" s="217"/>
      <c r="X41" s="217"/>
      <c r="Y41" s="217"/>
      <c r="Z41" s="217"/>
      <c r="AA41" s="217"/>
      <c r="AB41" s="217"/>
      <c r="AC41" s="217"/>
    </row>
    <row r="42" spans="5:29">
      <c r="T42" s="217"/>
      <c r="U42" s="217"/>
      <c r="V42" s="217"/>
      <c r="W42" s="217"/>
      <c r="X42" s="217"/>
      <c r="Y42" s="217"/>
      <c r="Z42" s="217"/>
      <c r="AA42" s="217"/>
      <c r="AB42" s="217"/>
      <c r="AC42" s="217"/>
    </row>
    <row r="43" spans="5:29">
      <c r="T43" s="217"/>
      <c r="U43" s="217"/>
      <c r="V43" s="217"/>
      <c r="W43" s="217"/>
      <c r="X43" s="217"/>
      <c r="Y43" s="217"/>
      <c r="Z43" s="217"/>
      <c r="AA43" s="217"/>
      <c r="AB43" s="217"/>
      <c r="AC43" s="217"/>
    </row>
    <row r="47" spans="5:29">
      <c r="E47" s="500"/>
    </row>
  </sheetData>
  <sheetProtection selectLockedCells="1" selectUnlockedCells="1"/>
  <mergeCells count="2">
    <mergeCell ref="A1:R1"/>
    <mergeCell ref="M8:R8"/>
  </mergeCells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C48"/>
  <sheetViews>
    <sheetView zoomScale="60" zoomScaleNormal="60" zoomScalePageLayoutView="125" workbookViewId="0">
      <selection activeCell="G26" sqref="G26"/>
    </sheetView>
  </sheetViews>
  <sheetFormatPr baseColWidth="10" defaultColWidth="11.42578125" defaultRowHeight="12.75"/>
  <cols>
    <col min="1" max="1" width="38.42578125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2.42578125" customWidth="1"/>
    <col min="7" max="7" width="17.7109375" bestFit="1" customWidth="1"/>
    <col min="8" max="12" width="18.28515625" bestFit="1" customWidth="1"/>
    <col min="13" max="13" width="12" bestFit="1" customWidth="1"/>
    <col min="14" max="14" width="11.7109375" bestFit="1" customWidth="1"/>
    <col min="15" max="18" width="12" bestFit="1" customWidth="1"/>
    <col min="19" max="19" width="9.85546875" bestFit="1" customWidth="1"/>
    <col min="20" max="22" width="10.85546875" bestFit="1" customWidth="1"/>
    <col min="23" max="23" width="15.42578125" bestFit="1" customWidth="1"/>
    <col min="24" max="24" width="13" bestFit="1" customWidth="1"/>
    <col min="25" max="25" width="10.42578125" bestFit="1" customWidth="1"/>
    <col min="26" max="26" width="10.85546875" bestFit="1" customWidth="1"/>
    <col min="27" max="27" width="17.5703125" bestFit="1" customWidth="1"/>
    <col min="28" max="28" width="18.42578125" bestFit="1" customWidth="1"/>
  </cols>
  <sheetData>
    <row r="1" spans="1:29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217"/>
    </row>
    <row r="2" spans="1:29" ht="17.25" thickBot="1">
      <c r="M2" s="3"/>
      <c r="N2" s="4"/>
      <c r="O2" s="4"/>
      <c r="P2" s="4"/>
      <c r="Q2" s="4"/>
      <c r="R2" s="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29" s="273" customFormat="1" ht="14.25" thickTop="1" thickBot="1">
      <c r="A4" s="203" t="s">
        <v>156</v>
      </c>
      <c r="B4" s="22" t="s">
        <v>29</v>
      </c>
      <c r="C4" s="22" t="s">
        <v>30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3</v>
      </c>
      <c r="F4" s="203" t="s">
        <v>157</v>
      </c>
      <c r="G4" s="367">
        <v>232</v>
      </c>
      <c r="H4" s="367">
        <v>232</v>
      </c>
      <c r="I4" s="367">
        <v>232</v>
      </c>
      <c r="J4" s="367">
        <v>232</v>
      </c>
      <c r="K4" s="367">
        <v>232</v>
      </c>
      <c r="L4" s="367">
        <v>451</v>
      </c>
      <c r="M4" s="281">
        <v>97237</v>
      </c>
      <c r="N4" s="281">
        <v>90746</v>
      </c>
      <c r="O4" s="281">
        <v>80164</v>
      </c>
      <c r="P4" s="281">
        <v>114397</v>
      </c>
      <c r="Q4" s="281">
        <v>170691</v>
      </c>
      <c r="R4" s="281">
        <v>226575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29" ht="13.5" thickTop="1">
      <c r="D5" s="22"/>
      <c r="E5" s="22"/>
      <c r="G5" s="78"/>
      <c r="H5" s="78"/>
      <c r="I5" s="78"/>
      <c r="J5" s="78"/>
      <c r="K5" s="78"/>
      <c r="L5" s="78"/>
      <c r="M5" s="65"/>
      <c r="N5" s="65"/>
      <c r="O5" s="65"/>
      <c r="P5" s="65"/>
      <c r="Q5" s="65"/>
      <c r="R5" s="65"/>
      <c r="S5" s="217"/>
      <c r="T5" s="217"/>
      <c r="U5" s="217"/>
      <c r="V5" s="217"/>
      <c r="W5" s="217"/>
      <c r="X5" s="233"/>
      <c r="Y5" s="233"/>
      <c r="Z5" s="233"/>
      <c r="AA5" s="233"/>
      <c r="AB5" s="233"/>
      <c r="AC5" s="217"/>
    </row>
    <row r="6" spans="1:29">
      <c r="D6" s="22"/>
      <c r="E6" s="22"/>
      <c r="G6" s="78"/>
      <c r="H6" s="78"/>
      <c r="I6" s="78"/>
      <c r="J6" s="78"/>
      <c r="K6" s="78"/>
      <c r="L6" s="78"/>
      <c r="M6" s="66"/>
      <c r="N6" s="66"/>
      <c r="O6" s="66"/>
      <c r="P6" s="66"/>
      <c r="Q6" s="66"/>
      <c r="R6" s="66"/>
      <c r="Y6" s="217"/>
      <c r="Z6" s="217"/>
      <c r="AA6" s="217"/>
      <c r="AB6" s="217"/>
      <c r="AC6" s="217"/>
    </row>
    <row r="7" spans="1:29">
      <c r="D7" s="22"/>
      <c r="E7" s="22"/>
      <c r="L7" t="s">
        <v>6</v>
      </c>
      <c r="M7" s="13">
        <f t="shared" ref="M7:R7" si="0">SUM(M4:M4)</f>
        <v>97237</v>
      </c>
      <c r="N7" s="13">
        <f t="shared" si="0"/>
        <v>90746</v>
      </c>
      <c r="O7" s="13">
        <f t="shared" si="0"/>
        <v>80164</v>
      </c>
      <c r="P7" s="13">
        <f t="shared" si="0"/>
        <v>114397</v>
      </c>
      <c r="Q7" s="13">
        <f t="shared" si="0"/>
        <v>170691</v>
      </c>
      <c r="R7" s="13">
        <f t="shared" si="0"/>
        <v>226575</v>
      </c>
      <c r="S7" t="s">
        <v>243</v>
      </c>
      <c r="Y7" s="217"/>
      <c r="Z7" s="217"/>
      <c r="AA7" s="217"/>
      <c r="AB7" s="217"/>
      <c r="AC7" s="217"/>
    </row>
    <row r="8" spans="1:29">
      <c r="D8" s="22"/>
      <c r="E8" s="22"/>
      <c r="M8" s="527">
        <f>SUM(M7:R7)</f>
        <v>779810</v>
      </c>
      <c r="N8" s="527"/>
      <c r="O8" s="527"/>
      <c r="P8" s="527"/>
      <c r="Q8" s="527"/>
      <c r="R8" s="527"/>
      <c r="S8" t="s">
        <v>243</v>
      </c>
      <c r="V8" s="217"/>
      <c r="W8" s="217"/>
      <c r="X8" s="217"/>
      <c r="Y8" s="217"/>
      <c r="Z8" s="217"/>
      <c r="AA8" s="217"/>
      <c r="AB8" s="217"/>
    </row>
    <row r="9" spans="1:29" ht="13.5" thickBot="1">
      <c r="D9" s="22"/>
      <c r="E9" s="22"/>
      <c r="V9" s="217"/>
      <c r="W9" s="217"/>
      <c r="X9" s="217"/>
      <c r="Y9" s="217"/>
      <c r="Z9" s="217"/>
      <c r="AA9" s="217"/>
      <c r="AB9" s="217"/>
    </row>
    <row r="10" spans="1:29" ht="13.5" hidden="1" thickBot="1">
      <c r="V10" s="217"/>
      <c r="W10" s="217"/>
      <c r="X10" s="217"/>
      <c r="Y10" s="217"/>
      <c r="Z10" s="217"/>
      <c r="AA10" s="217"/>
      <c r="AB10" s="217"/>
    </row>
    <row r="11" spans="1:29" ht="13.5" hidden="1" thickBot="1">
      <c r="G11" s="246" t="s">
        <v>402</v>
      </c>
      <c r="H11" s="246" t="s">
        <v>403</v>
      </c>
      <c r="I11" s="246" t="s">
        <v>404</v>
      </c>
      <c r="J11" s="246" t="s">
        <v>405</v>
      </c>
      <c r="K11" s="246" t="s">
        <v>406</v>
      </c>
      <c r="L11" s="246" t="s">
        <v>407</v>
      </c>
      <c r="N11" s="246"/>
      <c r="P11" s="246"/>
      <c r="R11" s="246"/>
      <c r="V11" s="217"/>
      <c r="W11" s="217"/>
      <c r="X11" s="217"/>
      <c r="Y11" s="217"/>
      <c r="Z11" s="217"/>
      <c r="AA11" s="217"/>
      <c r="AB11" s="217"/>
    </row>
    <row r="12" spans="1:29" ht="13.5" hidden="1" thickBot="1">
      <c r="G12" s="220">
        <v>20631</v>
      </c>
      <c r="H12" s="220">
        <v>30227</v>
      </c>
      <c r="I12" s="220">
        <v>0</v>
      </c>
      <c r="J12" s="220">
        <v>0</v>
      </c>
      <c r="K12" s="220">
        <v>0</v>
      </c>
      <c r="L12" s="220">
        <v>15000</v>
      </c>
      <c r="N12" s="220"/>
      <c r="P12" s="220"/>
      <c r="R12" s="220"/>
      <c r="V12" s="217"/>
      <c r="W12" s="217"/>
      <c r="X12" s="217"/>
      <c r="Y12" s="217"/>
      <c r="Z12" s="217"/>
      <c r="AA12" s="217"/>
      <c r="AB12" s="217"/>
    </row>
    <row r="13" spans="1:29" ht="13.5" hidden="1" thickBot="1">
      <c r="G13" s="220">
        <v>19367</v>
      </c>
      <c r="H13" s="220">
        <v>28016</v>
      </c>
      <c r="I13" s="220">
        <v>0</v>
      </c>
      <c r="J13" s="220">
        <v>0</v>
      </c>
      <c r="K13" s="220">
        <v>0</v>
      </c>
      <c r="L13" s="220">
        <v>13954</v>
      </c>
      <c r="M13" s="288"/>
      <c r="N13" s="220"/>
      <c r="P13" s="220"/>
      <c r="R13" s="220"/>
      <c r="V13" s="217"/>
      <c r="W13" s="217"/>
      <c r="X13" s="217"/>
      <c r="Y13" s="217"/>
      <c r="Z13" s="217"/>
      <c r="AA13" s="217"/>
      <c r="AB13" s="217"/>
    </row>
    <row r="14" spans="1:29" ht="13.5" hidden="1" thickBot="1">
      <c r="G14" s="220">
        <v>0</v>
      </c>
      <c r="H14" s="220">
        <v>0</v>
      </c>
      <c r="I14" s="220">
        <v>18624</v>
      </c>
      <c r="J14" s="220">
        <v>37575</v>
      </c>
      <c r="K14" s="220">
        <v>0</v>
      </c>
      <c r="L14" s="220">
        <v>15011</v>
      </c>
      <c r="M14" s="288"/>
      <c r="N14" s="220"/>
      <c r="P14" s="220"/>
      <c r="R14" s="220"/>
      <c r="V14" s="217"/>
      <c r="W14" s="217"/>
      <c r="X14" s="217"/>
      <c r="Y14" s="217"/>
      <c r="Z14" s="217"/>
      <c r="AA14" s="217"/>
      <c r="AB14" s="217"/>
    </row>
    <row r="15" spans="1:29" ht="13.5" hidden="1" thickBot="1">
      <c r="G15" s="220">
        <v>0</v>
      </c>
      <c r="H15" s="220">
        <v>0</v>
      </c>
      <c r="I15" s="220">
        <v>0</v>
      </c>
      <c r="J15" s="220">
        <v>0</v>
      </c>
      <c r="K15" s="220">
        <v>45845</v>
      </c>
      <c r="L15" s="220">
        <v>14658</v>
      </c>
      <c r="M15" s="288"/>
      <c r="N15" s="220"/>
      <c r="P15" s="220"/>
      <c r="R15" s="220"/>
      <c r="V15" s="217"/>
      <c r="W15" s="217"/>
      <c r="X15" s="217"/>
      <c r="Y15" s="217"/>
      <c r="Z15" s="217"/>
      <c r="AA15" s="217"/>
      <c r="AB15" s="217"/>
    </row>
    <row r="16" spans="1:29" ht="13.5" hidden="1" thickBot="1">
      <c r="G16" s="220">
        <v>0</v>
      </c>
      <c r="H16" s="220">
        <v>0</v>
      </c>
      <c r="I16" s="220">
        <v>0</v>
      </c>
      <c r="J16" s="220">
        <v>0</v>
      </c>
      <c r="K16" s="220">
        <v>65148</v>
      </c>
      <c r="L16" s="220">
        <v>16733</v>
      </c>
      <c r="M16" s="288"/>
      <c r="N16" s="220"/>
      <c r="P16" s="220"/>
      <c r="R16" s="220"/>
      <c r="V16" s="217"/>
      <c r="W16" s="217"/>
      <c r="X16" s="217"/>
      <c r="Y16" s="217"/>
      <c r="Z16" s="217"/>
      <c r="AA16" s="217"/>
      <c r="AB16" s="217"/>
    </row>
    <row r="17" spans="7:28" ht="13.5" hidden="1" thickBot="1">
      <c r="G17" s="220">
        <v>21565</v>
      </c>
      <c r="H17" s="220">
        <v>12374</v>
      </c>
      <c r="I17" s="220">
        <v>16131</v>
      </c>
      <c r="J17" s="220">
        <v>15600</v>
      </c>
      <c r="K17" s="220">
        <v>0</v>
      </c>
      <c r="L17" s="220">
        <v>17571</v>
      </c>
      <c r="M17" s="288"/>
      <c r="N17" s="220"/>
      <c r="P17" s="220"/>
      <c r="R17" s="220"/>
      <c r="V17" s="217"/>
      <c r="W17" s="217"/>
      <c r="X17" s="217"/>
      <c r="Y17" s="217"/>
      <c r="Z17" s="217"/>
      <c r="AA17" s="217"/>
      <c r="AB17" s="217"/>
    </row>
    <row r="18" spans="7:28" ht="13.5" hidden="1" thickBot="1">
      <c r="G18" s="222">
        <f t="shared" ref="G18:L18" si="1">SUM(G12:G17)</f>
        <v>61563</v>
      </c>
      <c r="H18" s="291">
        <f t="shared" si="1"/>
        <v>70617</v>
      </c>
      <c r="I18" s="291">
        <f t="shared" si="1"/>
        <v>34755</v>
      </c>
      <c r="J18" s="291">
        <f t="shared" si="1"/>
        <v>53175</v>
      </c>
      <c r="K18" s="291">
        <f t="shared" si="1"/>
        <v>110993</v>
      </c>
      <c r="L18" s="291">
        <f t="shared" si="1"/>
        <v>92927</v>
      </c>
      <c r="V18" s="217"/>
      <c r="W18" s="217"/>
      <c r="X18" s="217"/>
      <c r="Y18" s="217"/>
      <c r="Z18" s="217"/>
      <c r="AA18" s="217"/>
      <c r="AB18" s="217"/>
    </row>
    <row r="19" spans="7:28" ht="13.5" hidden="1" thickBot="1">
      <c r="V19" s="217"/>
      <c r="W19" s="217"/>
      <c r="X19" s="217"/>
      <c r="Y19" s="217"/>
      <c r="Z19" s="217"/>
      <c r="AA19" s="217"/>
      <c r="AB19" s="217"/>
    </row>
    <row r="20" spans="7:28" ht="13.5" thickTop="1">
      <c r="K20" s="293"/>
      <c r="L20" s="441" t="s">
        <v>525</v>
      </c>
      <c r="M20" s="442" t="s">
        <v>0</v>
      </c>
      <c r="N20" s="442" t="s">
        <v>1</v>
      </c>
      <c r="O20" s="442" t="s">
        <v>2</v>
      </c>
      <c r="P20" s="442" t="s">
        <v>3</v>
      </c>
      <c r="Q20" s="442" t="s">
        <v>4</v>
      </c>
      <c r="R20" s="443" t="s">
        <v>5</v>
      </c>
      <c r="S20" s="258" t="s">
        <v>245</v>
      </c>
      <c r="V20" s="217"/>
      <c r="W20" s="298"/>
      <c r="X20" s="298"/>
      <c r="Y20" s="217"/>
      <c r="Z20" s="217"/>
      <c r="AA20" s="298"/>
      <c r="AB20" s="298"/>
    </row>
    <row r="21" spans="7:28">
      <c r="K21" s="293"/>
      <c r="L21" s="444"/>
      <c r="M21" s="233">
        <f>SUMIFS(M4:M4,$C4:$C4,"ARABA",$D4:$D4,"")</f>
        <v>0</v>
      </c>
      <c r="N21" s="233">
        <f t="shared" ref="N21:R21" si="2">SUMIFS(N4:N4,$C4:$C4,"ARABA",$D4:$D4,"")</f>
        <v>0</v>
      </c>
      <c r="O21" s="233">
        <f t="shared" si="2"/>
        <v>0</v>
      </c>
      <c r="P21" s="233">
        <f t="shared" si="2"/>
        <v>0</v>
      </c>
      <c r="Q21" s="233">
        <f t="shared" si="2"/>
        <v>0</v>
      </c>
      <c r="R21" s="420">
        <f t="shared" si="2"/>
        <v>0</v>
      </c>
      <c r="S21" s="293">
        <f>SUM(M21:R21)</f>
        <v>0</v>
      </c>
      <c r="V21" s="217"/>
      <c r="W21" s="298"/>
      <c r="X21" s="233"/>
      <c r="Y21" s="217"/>
      <c r="Z21" s="217"/>
      <c r="AA21" s="298"/>
      <c r="AB21" s="233"/>
    </row>
    <row r="22" spans="7:28">
      <c r="K22" s="293"/>
      <c r="L22" s="444"/>
      <c r="M22" s="233"/>
      <c r="N22" s="233"/>
      <c r="O22" s="233"/>
      <c r="P22" s="233"/>
      <c r="Q22" s="233"/>
      <c r="R22" s="420"/>
      <c r="S22" s="293"/>
      <c r="V22" s="217"/>
      <c r="W22" s="298"/>
      <c r="X22" s="233"/>
      <c r="Y22" s="217"/>
      <c r="Z22" s="217"/>
      <c r="AA22" s="298"/>
      <c r="AB22" s="233"/>
    </row>
    <row r="23" spans="7:28">
      <c r="K23" s="293"/>
      <c r="L23" s="444" t="s">
        <v>526</v>
      </c>
      <c r="M23" s="233"/>
      <c r="N23" s="233"/>
      <c r="O23" s="233"/>
      <c r="P23" s="233"/>
      <c r="Q23" s="233"/>
      <c r="R23" s="420"/>
      <c r="S23" s="293"/>
      <c r="V23" s="217"/>
      <c r="W23" s="298"/>
      <c r="X23" s="233"/>
      <c r="Y23" s="217"/>
      <c r="Z23" s="217"/>
      <c r="AA23" s="298"/>
      <c r="AB23" s="233"/>
    </row>
    <row r="24" spans="7:28">
      <c r="K24" s="293"/>
      <c r="L24" s="444"/>
      <c r="M24" s="233">
        <f>SUMIFS(M4:M4,$C4:$C4,"GIPUZKOA",$D4:$D4,"")</f>
        <v>0</v>
      </c>
      <c r="N24" s="233">
        <f t="shared" ref="N24:R24" si="3">SUMIFS(N4:N4,$C4:$C4,"GIPUZKOA",$D4:$D4,"")</f>
        <v>0</v>
      </c>
      <c r="O24" s="233">
        <f t="shared" si="3"/>
        <v>0</v>
      </c>
      <c r="P24" s="233">
        <f t="shared" si="3"/>
        <v>0</v>
      </c>
      <c r="Q24" s="233">
        <f t="shared" si="3"/>
        <v>0</v>
      </c>
      <c r="R24" s="420">
        <f t="shared" si="3"/>
        <v>0</v>
      </c>
      <c r="S24" s="293">
        <f t="shared" ref="S24:S27" si="4">SUM(M24:R24)</f>
        <v>0</v>
      </c>
      <c r="V24" s="217"/>
      <c r="W24" s="298"/>
      <c r="X24" s="233"/>
      <c r="Y24" s="217"/>
      <c r="Z24" s="217"/>
      <c r="AA24" s="298"/>
      <c r="AB24" s="233"/>
    </row>
    <row r="25" spans="7:28">
      <c r="K25" s="293"/>
      <c r="L25" s="444"/>
      <c r="M25" s="233"/>
      <c r="N25" s="233"/>
      <c r="O25" s="233"/>
      <c r="P25" s="233"/>
      <c r="Q25" s="233"/>
      <c r="R25" s="420"/>
      <c r="S25" s="293"/>
      <c r="V25" s="217"/>
      <c r="W25" s="298"/>
      <c r="X25" s="233"/>
      <c r="Y25" s="217"/>
      <c r="Z25" s="217"/>
      <c r="AA25" s="298"/>
      <c r="AB25" s="233"/>
    </row>
    <row r="26" spans="7:28">
      <c r="K26" s="293"/>
      <c r="L26" s="444" t="s">
        <v>527</v>
      </c>
      <c r="M26" s="233"/>
      <c r="N26" s="233"/>
      <c r="O26" s="233"/>
      <c r="P26" s="233"/>
      <c r="Q26" s="233"/>
      <c r="R26" s="420"/>
      <c r="S26" s="293"/>
      <c r="V26" s="217"/>
      <c r="W26" s="298"/>
      <c r="X26" s="233"/>
      <c r="Y26" s="217"/>
      <c r="Z26" s="217"/>
      <c r="AA26" s="298"/>
      <c r="AB26" s="233"/>
    </row>
    <row r="27" spans="7:28" ht="13.5" thickBot="1">
      <c r="K27" s="293"/>
      <c r="L27" s="445"/>
      <c r="M27" s="422">
        <f>SUMIFS(M4:M4,$C4:$C4,"BIZKAIA",$D4:$D4,"")</f>
        <v>0</v>
      </c>
      <c r="N27" s="422">
        <f t="shared" ref="N27:R27" si="5">SUMIFS(N4:N4,$C4:$C4,"BIZKAIA",$D4:$D4,"")</f>
        <v>0</v>
      </c>
      <c r="O27" s="422">
        <f t="shared" si="5"/>
        <v>0</v>
      </c>
      <c r="P27" s="422">
        <f t="shared" si="5"/>
        <v>0</v>
      </c>
      <c r="Q27" s="422">
        <f t="shared" si="5"/>
        <v>0</v>
      </c>
      <c r="R27" s="423">
        <f t="shared" si="5"/>
        <v>0</v>
      </c>
      <c r="S27" s="293">
        <f t="shared" si="4"/>
        <v>0</v>
      </c>
      <c r="V27" s="217"/>
      <c r="W27" s="298"/>
      <c r="X27" s="233"/>
      <c r="Y27" s="217"/>
      <c r="Z27" s="217"/>
      <c r="AA27" s="298"/>
      <c r="AB27" s="233"/>
    </row>
    <row r="28" spans="7:28" ht="13.5" thickTop="1">
      <c r="S28" s="472"/>
      <c r="V28" s="217"/>
      <c r="W28" s="217"/>
      <c r="X28" s="217"/>
      <c r="Y28" s="217"/>
      <c r="Z28" s="217"/>
      <c r="AA28" s="217"/>
      <c r="AB28" s="217"/>
    </row>
    <row r="29" spans="7:28" ht="13.5" thickBot="1">
      <c r="S29" s="472"/>
      <c r="V29" s="217"/>
      <c r="W29" s="217"/>
      <c r="X29" s="217"/>
      <c r="Y29" s="217"/>
      <c r="Z29" s="217"/>
      <c r="AA29" s="217"/>
      <c r="AB29" s="217"/>
    </row>
    <row r="30" spans="7:28" ht="13.5" thickTop="1">
      <c r="L30" s="441" t="s">
        <v>531</v>
      </c>
      <c r="M30" s="442" t="s">
        <v>0</v>
      </c>
      <c r="N30" s="442" t="s">
        <v>1</v>
      </c>
      <c r="O30" s="442" t="s">
        <v>2</v>
      </c>
      <c r="P30" s="442" t="s">
        <v>3</v>
      </c>
      <c r="Q30" s="442" t="s">
        <v>4</v>
      </c>
      <c r="R30" s="443" t="s">
        <v>5</v>
      </c>
      <c r="S30" s="258" t="s">
        <v>245</v>
      </c>
      <c r="V30" s="217"/>
      <c r="W30" s="298"/>
      <c r="X30" s="298"/>
      <c r="Y30" s="217"/>
      <c r="Z30" s="217"/>
      <c r="AA30" s="298"/>
      <c r="AB30" s="298"/>
    </row>
    <row r="31" spans="7:28">
      <c r="L31" s="444"/>
      <c r="M31" s="233">
        <f>SUMIFS(M4:M4,$C4:$C4,"ARABA",$D4:$D4,"X")</f>
        <v>0</v>
      </c>
      <c r="N31" s="233">
        <f t="shared" ref="N31:R31" si="6">SUMIFS(N4:N4,$C4:$C4,"ARABA",$D4:$D4,"X")</f>
        <v>0</v>
      </c>
      <c r="O31" s="233">
        <f t="shared" si="6"/>
        <v>0</v>
      </c>
      <c r="P31" s="233">
        <f t="shared" si="6"/>
        <v>0</v>
      </c>
      <c r="Q31" s="233">
        <f t="shared" si="6"/>
        <v>0</v>
      </c>
      <c r="R31" s="420">
        <f t="shared" si="6"/>
        <v>0</v>
      </c>
      <c r="S31" s="293">
        <f>SUM(M31:R31)</f>
        <v>0</v>
      </c>
      <c r="V31" s="217"/>
      <c r="W31" s="298"/>
      <c r="X31" s="233"/>
      <c r="Y31" s="217"/>
      <c r="Z31" s="217"/>
      <c r="AA31" s="298"/>
      <c r="AB31" s="233"/>
    </row>
    <row r="32" spans="7:28">
      <c r="L32" s="444"/>
      <c r="M32" s="233"/>
      <c r="N32" s="233"/>
      <c r="O32" s="233"/>
      <c r="P32" s="233"/>
      <c r="Q32" s="233"/>
      <c r="R32" s="420"/>
      <c r="S32" s="293"/>
      <c r="V32" s="217"/>
      <c r="W32" s="298"/>
      <c r="X32" s="233"/>
      <c r="Y32" s="217"/>
      <c r="Z32" s="217"/>
      <c r="AA32" s="298"/>
      <c r="AB32" s="233"/>
    </row>
    <row r="33" spans="12:28">
      <c r="L33" s="444" t="s">
        <v>532</v>
      </c>
      <c r="M33" s="233"/>
      <c r="N33" s="233"/>
      <c r="O33" s="233"/>
      <c r="P33" s="233"/>
      <c r="Q33" s="233"/>
      <c r="R33" s="420"/>
      <c r="S33" s="293"/>
      <c r="V33" s="217"/>
      <c r="W33" s="298"/>
      <c r="X33" s="233"/>
      <c r="Y33" s="217"/>
      <c r="Z33" s="217"/>
      <c r="AA33" s="298"/>
      <c r="AB33" s="233"/>
    </row>
    <row r="34" spans="12:28">
      <c r="L34" s="444"/>
      <c r="M34" s="233">
        <f>SUMIFS(M4:M4,$C4:$C4,"GIPUZKOA",$D4:$D4,"X")</f>
        <v>0</v>
      </c>
      <c r="N34" s="233">
        <f t="shared" ref="N34:R34" si="7">SUMIFS(N4:N4,$C4:$C4,"GIPUZKOA",$D4:$D4,"X")</f>
        <v>0</v>
      </c>
      <c r="O34" s="233">
        <f t="shared" si="7"/>
        <v>0</v>
      </c>
      <c r="P34" s="233">
        <f t="shared" si="7"/>
        <v>0</v>
      </c>
      <c r="Q34" s="233">
        <f t="shared" si="7"/>
        <v>0</v>
      </c>
      <c r="R34" s="420">
        <f t="shared" si="7"/>
        <v>0</v>
      </c>
      <c r="S34" s="293">
        <f t="shared" ref="S34:S37" si="8">SUM(M34:R34)</f>
        <v>0</v>
      </c>
      <c r="V34" s="217"/>
      <c r="W34" s="298"/>
      <c r="X34" s="233"/>
      <c r="Y34" s="217"/>
      <c r="Z34" s="217"/>
      <c r="AA34" s="298"/>
      <c r="AB34" s="233"/>
    </row>
    <row r="35" spans="12:28">
      <c r="L35" s="444"/>
      <c r="M35" s="233"/>
      <c r="N35" s="233"/>
      <c r="O35" s="233"/>
      <c r="P35" s="233"/>
      <c r="Q35" s="233"/>
      <c r="R35" s="420"/>
      <c r="S35" s="293"/>
      <c r="V35" s="217"/>
      <c r="W35" s="298"/>
      <c r="X35" s="233"/>
      <c r="Y35" s="217"/>
      <c r="Z35" s="217"/>
      <c r="AA35" s="298"/>
      <c r="AB35" s="233"/>
    </row>
    <row r="36" spans="12:28">
      <c r="L36" s="444" t="s">
        <v>533</v>
      </c>
      <c r="M36" s="233"/>
      <c r="N36" s="233"/>
      <c r="O36" s="233"/>
      <c r="P36" s="233"/>
      <c r="Q36" s="233"/>
      <c r="R36" s="420"/>
      <c r="S36" s="293"/>
      <c r="V36" s="217"/>
      <c r="W36" s="298"/>
      <c r="X36" s="233"/>
      <c r="Y36" s="217"/>
      <c r="Z36" s="217"/>
      <c r="AA36" s="298"/>
      <c r="AB36" s="233"/>
    </row>
    <row r="37" spans="12:28" ht="13.5" thickBot="1">
      <c r="L37" s="445"/>
      <c r="M37" s="422">
        <f>SUMIFS(M4:M4,$C4:$C4,"BIZKAIA",$D4:$D4,"X")</f>
        <v>97237</v>
      </c>
      <c r="N37" s="422">
        <f t="shared" ref="N37:R37" si="9">SUMIFS(N4:N4,$C4:$C4,"BIZKAIA",$D4:$D4,"X")</f>
        <v>90746</v>
      </c>
      <c r="O37" s="422">
        <f t="shared" si="9"/>
        <v>80164</v>
      </c>
      <c r="P37" s="422">
        <f t="shared" si="9"/>
        <v>114397</v>
      </c>
      <c r="Q37" s="422">
        <f t="shared" si="9"/>
        <v>170691</v>
      </c>
      <c r="R37" s="423">
        <f t="shared" si="9"/>
        <v>226575</v>
      </c>
      <c r="S37" s="293">
        <f t="shared" si="8"/>
        <v>779810</v>
      </c>
      <c r="V37" s="217"/>
      <c r="W37" s="298"/>
      <c r="X37" s="233"/>
      <c r="Y37" s="217"/>
      <c r="Z37" s="217"/>
      <c r="AA37" s="298"/>
      <c r="AB37" s="233"/>
    </row>
    <row r="38" spans="12:28" ht="13.5" thickTop="1">
      <c r="V38" s="217"/>
      <c r="W38" s="217"/>
      <c r="X38" s="217"/>
      <c r="Y38" s="217"/>
      <c r="Z38" s="217"/>
      <c r="AA38" s="217"/>
      <c r="AB38" s="217"/>
    </row>
    <row r="39" spans="12:28">
      <c r="V39" s="217"/>
      <c r="W39" s="217"/>
      <c r="X39" s="217"/>
      <c r="Y39" s="217"/>
      <c r="Z39" s="217"/>
      <c r="AA39" s="217"/>
      <c r="AB39" s="217"/>
    </row>
    <row r="48" spans="12:28">
      <c r="AB48" s="217"/>
    </row>
  </sheetData>
  <sheetProtection selectLockedCells="1" selectUnlockedCells="1"/>
  <mergeCells count="4">
    <mergeCell ref="A1:R1"/>
    <mergeCell ref="S1:X1"/>
    <mergeCell ref="Y1:AB1"/>
    <mergeCell ref="M8:R8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D32"/>
  <sheetViews>
    <sheetView zoomScale="55" zoomScaleNormal="55" zoomScalePageLayoutView="125" workbookViewId="0">
      <selection activeCell="AF34" sqref="AF34"/>
    </sheetView>
  </sheetViews>
  <sheetFormatPr baseColWidth="10" defaultColWidth="11.42578125" defaultRowHeight="12.75"/>
  <cols>
    <col min="1" max="1" width="38.42578125" style="86" customWidth="1"/>
    <col min="2" max="2" width="18" style="86" bestFit="1" customWidth="1"/>
    <col min="3" max="3" width="18.42578125" style="86" bestFit="1" customWidth="1"/>
    <col min="4" max="4" width="19.140625" style="460" bestFit="1" customWidth="1"/>
    <col min="5" max="5" width="19.140625" style="500" customWidth="1"/>
    <col min="6" max="6" width="22.42578125" style="86" customWidth="1"/>
    <col min="7" max="7" width="17.7109375" style="86" bestFit="1" customWidth="1"/>
    <col min="8" max="12" width="18.28515625" style="86" bestFit="1" customWidth="1"/>
    <col min="13" max="13" width="12" style="86" bestFit="1" customWidth="1"/>
    <col min="14" max="14" width="11.7109375" style="86" bestFit="1" customWidth="1"/>
    <col min="15" max="18" width="12" style="86" bestFit="1" customWidth="1"/>
    <col min="19" max="19" width="9.85546875" style="86" bestFit="1" customWidth="1"/>
    <col min="20" max="22" width="10.85546875" style="86" bestFit="1" customWidth="1"/>
    <col min="23" max="23" width="16" style="86" bestFit="1" customWidth="1"/>
    <col min="24" max="24" width="14.5703125" style="86" bestFit="1" customWidth="1"/>
    <col min="25" max="25" width="10.42578125" style="86" bestFit="1" customWidth="1"/>
    <col min="26" max="26" width="10.85546875" style="86" bestFit="1" customWidth="1"/>
    <col min="27" max="27" width="17.5703125" style="86" bestFit="1" customWidth="1"/>
    <col min="28" max="28" width="20" style="86" bestFit="1" customWidth="1"/>
  </cols>
  <sheetData>
    <row r="1" spans="1:30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217"/>
    </row>
    <row r="2" spans="1:30" ht="17.25" thickBot="1">
      <c r="M2" s="3"/>
      <c r="N2" s="4"/>
      <c r="O2" s="4"/>
      <c r="P2" s="4"/>
      <c r="Q2" s="4"/>
      <c r="R2" s="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30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30" s="273" customFormat="1" ht="14.25" thickTop="1" thickBot="1">
      <c r="A4" s="203" t="s">
        <v>154</v>
      </c>
      <c r="B4" s="22" t="s">
        <v>83</v>
      </c>
      <c r="C4" s="22" t="s">
        <v>59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1</v>
      </c>
      <c r="F4" s="203" t="s">
        <v>155</v>
      </c>
      <c r="G4" s="386">
        <v>1750</v>
      </c>
      <c r="H4" s="386">
        <v>1750</v>
      </c>
      <c r="I4" s="386">
        <v>1750</v>
      </c>
      <c r="J4" s="386">
        <v>1750</v>
      </c>
      <c r="K4" s="386">
        <v>1750</v>
      </c>
      <c r="L4" s="386">
        <v>2350</v>
      </c>
      <c r="M4" s="387">
        <v>659053</v>
      </c>
      <c r="N4" s="387">
        <v>704687</v>
      </c>
      <c r="O4" s="387">
        <v>512714</v>
      </c>
      <c r="P4" s="387">
        <v>818798</v>
      </c>
      <c r="Q4" s="387">
        <v>1088476</v>
      </c>
      <c r="R4" s="387">
        <v>2441166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30" s="273" customFormat="1" ht="14.25" thickTop="1" thickBot="1">
      <c r="A5" s="203" t="s">
        <v>158</v>
      </c>
      <c r="B5" s="22" t="s">
        <v>29</v>
      </c>
      <c r="C5" s="22" t="s">
        <v>30</v>
      </c>
      <c r="D5" s="22" t="s">
        <v>530</v>
      </c>
      <c r="E5" s="22" t="str">
        <f>IF(AND($C5="ARABA",$D5="X"),"LOTE 1",IF(AND($C5="ARABA",$D5=""),"LOTE 4",IF(AND($C5="GIPUZKOA",$D5="X"),"LOTE 2",IF(AND($C5="GIPUZKOA",$D5=""),"LOTE 5",IF(AND($C5="BIZKAIA",$D5="X"),"LOTE 3",IF(AND($C5="BIZKAIA",$D5= ""),"LOTE 6",))))))</f>
        <v>LOTE 3</v>
      </c>
      <c r="F5" s="203" t="s">
        <v>159</v>
      </c>
      <c r="G5" s="367">
        <v>270</v>
      </c>
      <c r="H5" s="367">
        <v>270</v>
      </c>
      <c r="I5" s="367">
        <v>270</v>
      </c>
      <c r="J5" s="367">
        <v>270</v>
      </c>
      <c r="K5" s="367">
        <v>270</v>
      </c>
      <c r="L5" s="367">
        <v>600</v>
      </c>
      <c r="M5" s="387">
        <v>65745</v>
      </c>
      <c r="N5" s="387">
        <v>80715</v>
      </c>
      <c r="O5" s="387">
        <v>36315</v>
      </c>
      <c r="P5" s="387">
        <v>60265</v>
      </c>
      <c r="Q5" s="387">
        <v>116387</v>
      </c>
      <c r="R5" s="387">
        <v>123714</v>
      </c>
      <c r="S5" s="48"/>
      <c r="T5" s="49"/>
      <c r="U5" s="49"/>
      <c r="V5" s="49"/>
      <c r="W5" s="49"/>
      <c r="X5" s="143"/>
      <c r="Y5" s="49"/>
      <c r="Z5" s="49"/>
      <c r="AA5" s="49"/>
      <c r="AB5" s="143"/>
      <c r="AC5" s="176"/>
    </row>
    <row r="6" spans="1:30" ht="13.5" thickTop="1">
      <c r="D6" s="22"/>
      <c r="E6" s="22"/>
      <c r="F6" s="203"/>
      <c r="G6" s="78"/>
      <c r="H6" s="78"/>
      <c r="I6" s="78"/>
      <c r="J6" s="78"/>
      <c r="K6" s="78"/>
      <c r="L6" s="78"/>
      <c r="M6" s="65"/>
      <c r="N6" s="65"/>
      <c r="O6" s="65"/>
      <c r="P6" s="65"/>
      <c r="Q6" s="65"/>
      <c r="R6" s="65"/>
      <c r="S6" s="217"/>
      <c r="T6" s="217"/>
      <c r="U6" s="217"/>
      <c r="V6" s="217"/>
      <c r="W6" s="217"/>
      <c r="X6" s="233"/>
      <c r="Y6" s="233"/>
      <c r="Z6" s="233"/>
      <c r="AA6" s="233"/>
      <c r="AB6" s="233"/>
      <c r="AC6" s="217"/>
    </row>
    <row r="7" spans="1:30">
      <c r="D7" s="22"/>
      <c r="E7" s="22"/>
      <c r="G7" s="78"/>
      <c r="H7" s="78"/>
      <c r="I7" s="78"/>
      <c r="J7" s="78"/>
      <c r="K7" s="78"/>
      <c r="L7" s="78"/>
      <c r="M7" s="66"/>
      <c r="N7" s="66"/>
      <c r="O7" s="66"/>
      <c r="P7" s="66"/>
      <c r="Q7" s="66"/>
      <c r="R7" s="66"/>
    </row>
    <row r="8" spans="1:30">
      <c r="D8" s="22"/>
      <c r="E8" s="22"/>
      <c r="L8" s="86" t="s">
        <v>6</v>
      </c>
      <c r="M8" s="13">
        <f t="shared" ref="M8:R8" si="0">SUM(M4:M5)</f>
        <v>724798</v>
      </c>
      <c r="N8" s="13">
        <f t="shared" si="0"/>
        <v>785402</v>
      </c>
      <c r="O8" s="13">
        <f t="shared" si="0"/>
        <v>549029</v>
      </c>
      <c r="P8" s="13">
        <f t="shared" si="0"/>
        <v>879063</v>
      </c>
      <c r="Q8" s="13">
        <f t="shared" si="0"/>
        <v>1204863</v>
      </c>
      <c r="R8" s="13">
        <f t="shared" si="0"/>
        <v>2564880</v>
      </c>
      <c r="S8" s="86" t="s">
        <v>243</v>
      </c>
    </row>
    <row r="9" spans="1:30">
      <c r="D9" s="22"/>
      <c r="E9" s="22"/>
      <c r="M9" s="527">
        <f>SUM(M8:R8)</f>
        <v>6708035</v>
      </c>
      <c r="N9" s="527"/>
      <c r="O9" s="527"/>
      <c r="P9" s="527"/>
      <c r="Q9" s="527"/>
      <c r="R9" s="527"/>
      <c r="S9" s="86" t="s">
        <v>243</v>
      </c>
      <c r="W9" s="217"/>
      <c r="X9" s="217"/>
      <c r="Y9" s="217"/>
      <c r="Z9" s="217"/>
      <c r="AA9" s="217"/>
      <c r="AB9" s="217"/>
      <c r="AC9" s="217"/>
      <c r="AD9" s="217"/>
    </row>
    <row r="10" spans="1:30" ht="13.5" thickBot="1">
      <c r="W10" s="217"/>
      <c r="X10" s="217"/>
      <c r="Y10" s="217"/>
      <c r="Z10" s="217"/>
      <c r="AA10" s="217"/>
      <c r="AB10" s="217"/>
      <c r="AC10" s="217"/>
      <c r="AD10" s="217"/>
    </row>
    <row r="11" spans="1:30" ht="13.5" thickTop="1">
      <c r="G11" s="246"/>
      <c r="H11" s="246"/>
      <c r="I11" s="246"/>
      <c r="J11" s="246"/>
      <c r="K11" s="293"/>
      <c r="L11" s="441" t="s">
        <v>525</v>
      </c>
      <c r="M11" s="442" t="s">
        <v>0</v>
      </c>
      <c r="N11" s="442" t="s">
        <v>1</v>
      </c>
      <c r="O11" s="442" t="s">
        <v>2</v>
      </c>
      <c r="P11" s="442" t="s">
        <v>3</v>
      </c>
      <c r="Q11" s="442" t="s">
        <v>4</v>
      </c>
      <c r="R11" s="443" t="s">
        <v>5</v>
      </c>
      <c r="S11" s="258" t="s">
        <v>245</v>
      </c>
      <c r="W11" s="298"/>
      <c r="X11" s="298"/>
      <c r="Y11" s="217"/>
      <c r="Z11" s="217"/>
      <c r="AA11" s="298"/>
      <c r="AB11" s="298"/>
      <c r="AC11" s="217"/>
      <c r="AD11" s="217"/>
    </row>
    <row r="12" spans="1:30">
      <c r="G12" s="220"/>
      <c r="H12" s="220"/>
      <c r="I12" s="220"/>
      <c r="J12" s="220"/>
      <c r="K12" s="293"/>
      <c r="L12" s="444"/>
      <c r="M12" s="233">
        <f>SUMIFS(M4:M5,$C4:$C5,"ARABA",$D4:$D5,"")</f>
        <v>0</v>
      </c>
      <c r="N12" s="233">
        <f t="shared" ref="N12:R12" si="1">SUMIFS(N4:N5,$C4:$C5,"ARABA",$D4:$D5,"")</f>
        <v>0</v>
      </c>
      <c r="O12" s="233">
        <f t="shared" si="1"/>
        <v>0</v>
      </c>
      <c r="P12" s="233">
        <f t="shared" si="1"/>
        <v>0</v>
      </c>
      <c r="Q12" s="233">
        <f t="shared" si="1"/>
        <v>0</v>
      </c>
      <c r="R12" s="420">
        <f t="shared" si="1"/>
        <v>0</v>
      </c>
      <c r="S12" s="293">
        <f>SUM(M12:R12)</f>
        <v>0</v>
      </c>
      <c r="W12" s="298"/>
      <c r="X12" s="233"/>
      <c r="Y12" s="217"/>
      <c r="Z12" s="217"/>
      <c r="AA12" s="298"/>
      <c r="AB12" s="233"/>
      <c r="AC12" s="217"/>
      <c r="AD12" s="217"/>
    </row>
    <row r="13" spans="1:30">
      <c r="G13" s="220"/>
      <c r="H13" s="220"/>
      <c r="I13" s="220"/>
      <c r="J13" s="220"/>
      <c r="K13" s="293"/>
      <c r="L13" s="444"/>
      <c r="M13" s="233"/>
      <c r="N13" s="233"/>
      <c r="O13" s="233"/>
      <c r="P13" s="233"/>
      <c r="Q13" s="233"/>
      <c r="R13" s="420"/>
      <c r="S13" s="293"/>
      <c r="W13" s="298"/>
      <c r="X13" s="233"/>
      <c r="Y13" s="217"/>
      <c r="Z13" s="217"/>
      <c r="AA13" s="298"/>
      <c r="AB13" s="233"/>
      <c r="AC13" s="217"/>
      <c r="AD13" s="217"/>
    </row>
    <row r="14" spans="1:30">
      <c r="G14" s="220"/>
      <c r="H14" s="220"/>
      <c r="I14" s="220"/>
      <c r="J14" s="220"/>
      <c r="K14" s="293"/>
      <c r="L14" s="444" t="s">
        <v>526</v>
      </c>
      <c r="M14" s="233"/>
      <c r="N14" s="233"/>
      <c r="O14" s="233"/>
      <c r="P14" s="233"/>
      <c r="Q14" s="233"/>
      <c r="R14" s="420"/>
      <c r="S14" s="293"/>
      <c r="W14" s="298"/>
      <c r="X14" s="233"/>
      <c r="Y14" s="217"/>
      <c r="Z14" s="217"/>
      <c r="AA14" s="298"/>
      <c r="AB14" s="233"/>
      <c r="AC14" s="217"/>
      <c r="AD14" s="217"/>
    </row>
    <row r="15" spans="1:30">
      <c r="G15" s="220"/>
      <c r="H15" s="220"/>
      <c r="I15" s="220"/>
      <c r="J15" s="220"/>
      <c r="K15" s="293"/>
      <c r="L15" s="444"/>
      <c r="M15" s="233">
        <f>SUMIFS(M4:M5,$C4:$C5,"GIPUZKOA",$D4:$D5,"")</f>
        <v>0</v>
      </c>
      <c r="N15" s="233">
        <f t="shared" ref="N15:R15" si="2">SUMIFS(N4:N5,$C4:$C5,"GIPUZKOA",$D4:$D5,"")</f>
        <v>0</v>
      </c>
      <c r="O15" s="233">
        <f t="shared" si="2"/>
        <v>0</v>
      </c>
      <c r="P15" s="233">
        <f t="shared" si="2"/>
        <v>0</v>
      </c>
      <c r="Q15" s="233">
        <f t="shared" si="2"/>
        <v>0</v>
      </c>
      <c r="R15" s="420">
        <f t="shared" si="2"/>
        <v>0</v>
      </c>
      <c r="S15" s="293">
        <f t="shared" ref="S15:S18" si="3">SUM(M15:R15)</f>
        <v>0</v>
      </c>
      <c r="W15" s="298"/>
      <c r="X15" s="233"/>
      <c r="Y15" s="217"/>
      <c r="Z15" s="217"/>
      <c r="AA15" s="298"/>
      <c r="AB15" s="233"/>
      <c r="AC15" s="217"/>
      <c r="AD15" s="217"/>
    </row>
    <row r="16" spans="1:30">
      <c r="G16" s="220"/>
      <c r="H16" s="220"/>
      <c r="I16" s="220"/>
      <c r="J16" s="220"/>
      <c r="K16" s="293"/>
      <c r="L16" s="444"/>
      <c r="M16" s="233"/>
      <c r="N16" s="233"/>
      <c r="O16" s="233"/>
      <c r="P16" s="233"/>
      <c r="Q16" s="233"/>
      <c r="R16" s="420"/>
      <c r="S16" s="293"/>
      <c r="W16" s="298"/>
      <c r="X16" s="233"/>
      <c r="Y16" s="217"/>
      <c r="Z16" s="217"/>
      <c r="AA16" s="298"/>
      <c r="AB16" s="233"/>
      <c r="AC16" s="217"/>
      <c r="AD16" s="217"/>
    </row>
    <row r="17" spans="7:30">
      <c r="G17" s="220"/>
      <c r="H17" s="220"/>
      <c r="I17" s="220"/>
      <c r="J17" s="220"/>
      <c r="K17" s="293"/>
      <c r="L17" s="444" t="s">
        <v>527</v>
      </c>
      <c r="M17" s="233"/>
      <c r="N17" s="233"/>
      <c r="O17" s="233"/>
      <c r="P17" s="233"/>
      <c r="Q17" s="233"/>
      <c r="R17" s="420"/>
      <c r="S17" s="293"/>
      <c r="W17" s="298"/>
      <c r="X17" s="233"/>
      <c r="Y17" s="217"/>
      <c r="Z17" s="217"/>
      <c r="AA17" s="298"/>
      <c r="AB17" s="233"/>
      <c r="AC17" s="217"/>
      <c r="AD17" s="217"/>
    </row>
    <row r="18" spans="7:30" ht="13.5" thickBot="1">
      <c r="G18" s="220"/>
      <c r="H18" s="220"/>
      <c r="I18" s="220"/>
      <c r="J18" s="220"/>
      <c r="K18" s="293"/>
      <c r="L18" s="445"/>
      <c r="M18" s="422">
        <f>SUMIFS(M4:M5,$C4:$C5,"BIZKAIA",$D4:$D5,"")</f>
        <v>0</v>
      </c>
      <c r="N18" s="422">
        <f t="shared" ref="N18:R18" si="4">SUMIFS(N4:N5,$C4:$C5,"BIZKAIA",$D4:$D5,"")</f>
        <v>0</v>
      </c>
      <c r="O18" s="422">
        <f t="shared" si="4"/>
        <v>0</v>
      </c>
      <c r="P18" s="422">
        <f t="shared" si="4"/>
        <v>0</v>
      </c>
      <c r="Q18" s="422">
        <f t="shared" si="4"/>
        <v>0</v>
      </c>
      <c r="R18" s="423">
        <f t="shared" si="4"/>
        <v>0</v>
      </c>
      <c r="S18" s="293">
        <f t="shared" si="3"/>
        <v>0</v>
      </c>
      <c r="W18" s="298"/>
      <c r="X18" s="233"/>
      <c r="Y18" s="217"/>
      <c r="Z18" s="217"/>
      <c r="AA18" s="298"/>
      <c r="AB18" s="233"/>
      <c r="AC18" s="217"/>
      <c r="AD18" s="217"/>
    </row>
    <row r="19" spans="7:30" ht="13.5" thickTop="1">
      <c r="G19" s="220"/>
      <c r="H19" s="220"/>
      <c r="I19" s="220"/>
      <c r="J19" s="220"/>
      <c r="K19" s="220"/>
      <c r="L19" s="220"/>
      <c r="M19" s="288"/>
      <c r="N19" s="220"/>
      <c r="P19" s="220"/>
      <c r="R19" s="220"/>
      <c r="S19" s="472"/>
      <c r="W19" s="520"/>
      <c r="X19" s="217"/>
      <c r="Y19" s="217"/>
      <c r="Z19" s="217"/>
      <c r="AA19" s="520"/>
      <c r="AB19" s="217"/>
      <c r="AC19" s="217"/>
      <c r="AD19" s="217"/>
    </row>
    <row r="20" spans="7:30" ht="13.5" thickBot="1">
      <c r="G20" s="224"/>
      <c r="H20" s="291"/>
      <c r="I20" s="291"/>
      <c r="J20" s="291"/>
      <c r="K20" s="291"/>
      <c r="L20" s="291"/>
      <c r="M20" s="288"/>
      <c r="S20" s="472"/>
      <c r="W20" s="298"/>
      <c r="X20" s="217"/>
      <c r="Y20" s="217"/>
      <c r="Z20" s="217"/>
      <c r="AA20" s="298"/>
      <c r="AB20" s="217"/>
      <c r="AC20" s="217"/>
      <c r="AD20" s="217"/>
    </row>
    <row r="21" spans="7:30" ht="13.5" thickTop="1">
      <c r="G21" s="223"/>
      <c r="H21" s="223"/>
      <c r="I21" s="223"/>
      <c r="J21" s="223"/>
      <c r="K21" s="223"/>
      <c r="L21" s="441" t="s">
        <v>531</v>
      </c>
      <c r="M21" s="442" t="s">
        <v>0</v>
      </c>
      <c r="N21" s="442" t="s">
        <v>1</v>
      </c>
      <c r="O21" s="442" t="s">
        <v>2</v>
      </c>
      <c r="P21" s="442" t="s">
        <v>3</v>
      </c>
      <c r="Q21" s="442" t="s">
        <v>4</v>
      </c>
      <c r="R21" s="443" t="s">
        <v>5</v>
      </c>
      <c r="S21" s="258" t="s">
        <v>245</v>
      </c>
      <c r="W21" s="298"/>
      <c r="X21" s="298"/>
      <c r="Y21" s="217"/>
      <c r="Z21" s="217"/>
      <c r="AA21" s="298"/>
      <c r="AB21" s="298"/>
      <c r="AC21" s="217"/>
      <c r="AD21" s="217"/>
    </row>
    <row r="22" spans="7:30">
      <c r="G22" s="246"/>
      <c r="H22" s="246"/>
      <c r="I22" s="246"/>
      <c r="J22" s="246"/>
      <c r="K22" s="246"/>
      <c r="L22" s="444"/>
      <c r="M22" s="233">
        <f>SUMIFS(M4:M5,$C4:$C5,"ARABA",$D4:$D5,"X")</f>
        <v>659053</v>
      </c>
      <c r="N22" s="233">
        <f t="shared" ref="N22:R22" si="5">SUMIFS(N4:N5,$C4:$C5,"ARABA",$D4:$D5,"X")</f>
        <v>704687</v>
      </c>
      <c r="O22" s="233">
        <f t="shared" si="5"/>
        <v>512714</v>
      </c>
      <c r="P22" s="233">
        <f t="shared" si="5"/>
        <v>818798</v>
      </c>
      <c r="Q22" s="233">
        <f t="shared" si="5"/>
        <v>1088476</v>
      </c>
      <c r="R22" s="420">
        <f t="shared" si="5"/>
        <v>2441166</v>
      </c>
      <c r="S22" s="293">
        <f>SUM(M22:R22)</f>
        <v>6224894</v>
      </c>
      <c r="W22" s="298"/>
      <c r="X22" s="233"/>
      <c r="Y22" s="217"/>
      <c r="Z22" s="217"/>
      <c r="AA22" s="298"/>
      <c r="AB22" s="233"/>
      <c r="AC22" s="217"/>
      <c r="AD22" s="217"/>
    </row>
    <row r="23" spans="7:30">
      <c r="G23" s="220"/>
      <c r="H23" s="220"/>
      <c r="I23" s="220"/>
      <c r="J23" s="220"/>
      <c r="K23" s="220"/>
      <c r="L23" s="444"/>
      <c r="M23" s="233"/>
      <c r="N23" s="233"/>
      <c r="O23" s="233"/>
      <c r="P23" s="233"/>
      <c r="Q23" s="233"/>
      <c r="R23" s="420"/>
      <c r="S23" s="293"/>
      <c r="W23" s="298"/>
      <c r="X23" s="233"/>
      <c r="Y23" s="217"/>
      <c r="Z23" s="217"/>
      <c r="AA23" s="298"/>
      <c r="AB23" s="233"/>
      <c r="AC23" s="217"/>
      <c r="AD23" s="217"/>
    </row>
    <row r="24" spans="7:30">
      <c r="G24" s="220"/>
      <c r="H24" s="220"/>
      <c r="I24" s="220"/>
      <c r="J24" s="220"/>
      <c r="K24" s="220"/>
      <c r="L24" s="444" t="s">
        <v>532</v>
      </c>
      <c r="M24" s="233"/>
      <c r="N24" s="233"/>
      <c r="O24" s="233"/>
      <c r="P24" s="233"/>
      <c r="Q24" s="233"/>
      <c r="R24" s="420"/>
      <c r="S24" s="293"/>
      <c r="W24" s="298"/>
      <c r="X24" s="233"/>
      <c r="Y24" s="217"/>
      <c r="Z24" s="217"/>
      <c r="AA24" s="298"/>
      <c r="AB24" s="233"/>
      <c r="AC24" s="217"/>
      <c r="AD24" s="217"/>
    </row>
    <row r="25" spans="7:30">
      <c r="G25" s="220"/>
      <c r="H25" s="220"/>
      <c r="I25" s="220"/>
      <c r="J25" s="220"/>
      <c r="K25" s="220"/>
      <c r="L25" s="444"/>
      <c r="M25" s="233">
        <f>SUMIFS(M4:M5,$C4:$C5,"GIPUZKOA",$D4:$D5,"X")</f>
        <v>0</v>
      </c>
      <c r="N25" s="233">
        <f t="shared" ref="N25:R25" si="6">SUMIFS(N4:N5,$C4:$C5,"GIPUZKOA",$D4:$D5,"X")</f>
        <v>0</v>
      </c>
      <c r="O25" s="233">
        <f t="shared" si="6"/>
        <v>0</v>
      </c>
      <c r="P25" s="233">
        <f t="shared" si="6"/>
        <v>0</v>
      </c>
      <c r="Q25" s="233">
        <f t="shared" si="6"/>
        <v>0</v>
      </c>
      <c r="R25" s="420">
        <f t="shared" si="6"/>
        <v>0</v>
      </c>
      <c r="S25" s="293">
        <f t="shared" ref="S25:S28" si="7">SUM(M25:R25)</f>
        <v>0</v>
      </c>
      <c r="W25" s="298"/>
      <c r="X25" s="233"/>
      <c r="Y25" s="217"/>
      <c r="Z25" s="217"/>
      <c r="AA25" s="298"/>
      <c r="AB25" s="233"/>
      <c r="AC25" s="217"/>
      <c r="AD25" s="217"/>
    </row>
    <row r="26" spans="7:30">
      <c r="G26" s="220"/>
      <c r="H26" s="220"/>
      <c r="I26" s="220"/>
      <c r="J26" s="220"/>
      <c r="K26" s="220"/>
      <c r="L26" s="444"/>
      <c r="M26" s="233"/>
      <c r="N26" s="233"/>
      <c r="O26" s="233"/>
      <c r="P26" s="233"/>
      <c r="Q26" s="233"/>
      <c r="R26" s="420"/>
      <c r="S26" s="293"/>
      <c r="W26" s="298"/>
      <c r="X26" s="233"/>
      <c r="Y26" s="217"/>
      <c r="Z26" s="217"/>
      <c r="AA26" s="298"/>
      <c r="AB26" s="233"/>
      <c r="AC26" s="217"/>
      <c r="AD26" s="217"/>
    </row>
    <row r="27" spans="7:30">
      <c r="G27" s="220"/>
      <c r="H27" s="220"/>
      <c r="I27" s="220"/>
      <c r="J27" s="220"/>
      <c r="K27" s="220"/>
      <c r="L27" s="444" t="s">
        <v>533</v>
      </c>
      <c r="M27" s="233"/>
      <c r="N27" s="233"/>
      <c r="O27" s="233"/>
      <c r="P27" s="233"/>
      <c r="Q27" s="233"/>
      <c r="R27" s="420"/>
      <c r="S27" s="293"/>
      <c r="W27" s="298"/>
      <c r="X27" s="233"/>
      <c r="Y27" s="217"/>
      <c r="Z27" s="217"/>
      <c r="AA27" s="298"/>
      <c r="AB27" s="233"/>
      <c r="AC27" s="217"/>
      <c r="AD27" s="217"/>
    </row>
    <row r="28" spans="7:30" ht="13.5" thickBot="1">
      <c r="G28" s="220"/>
      <c r="H28" s="220"/>
      <c r="I28" s="220"/>
      <c r="J28" s="220"/>
      <c r="K28" s="220"/>
      <c r="L28" s="445"/>
      <c r="M28" s="422">
        <f>SUMIFS(M4:M5,$C4:$C5,"BIZKAIA",$D4:$D5,"X")</f>
        <v>65745</v>
      </c>
      <c r="N28" s="422">
        <f t="shared" ref="N28:R28" si="8">SUMIFS(N4:N5,$C4:$C5,"BIZKAIA",$D4:$D5,"X")</f>
        <v>80715</v>
      </c>
      <c r="O28" s="422">
        <f t="shared" si="8"/>
        <v>36315</v>
      </c>
      <c r="P28" s="422">
        <f t="shared" si="8"/>
        <v>60265</v>
      </c>
      <c r="Q28" s="422">
        <f t="shared" si="8"/>
        <v>116387</v>
      </c>
      <c r="R28" s="423">
        <f t="shared" si="8"/>
        <v>123714</v>
      </c>
      <c r="S28" s="293">
        <f t="shared" si="7"/>
        <v>483141</v>
      </c>
      <c r="W28" s="298"/>
      <c r="X28" s="233"/>
      <c r="Y28" s="217"/>
      <c r="Z28" s="217"/>
      <c r="AA28" s="298"/>
      <c r="AB28" s="233"/>
      <c r="AC28" s="217"/>
      <c r="AD28" s="217"/>
    </row>
    <row r="29" spans="7:30" ht="13.5" thickTop="1">
      <c r="G29" s="220"/>
      <c r="H29" s="220"/>
      <c r="I29" s="220"/>
      <c r="J29" s="220"/>
      <c r="K29" s="220"/>
      <c r="L29" s="220"/>
      <c r="M29" s="288"/>
      <c r="N29" s="220"/>
      <c r="P29" s="220"/>
      <c r="R29" s="220"/>
      <c r="W29" s="217"/>
      <c r="X29" s="217"/>
      <c r="Y29" s="217"/>
      <c r="Z29" s="217"/>
      <c r="AA29" s="217"/>
      <c r="AB29" s="217"/>
      <c r="AC29" s="217"/>
      <c r="AD29" s="217"/>
    </row>
    <row r="30" spans="7:30">
      <c r="G30" s="220"/>
      <c r="H30" s="220"/>
      <c r="I30" s="220"/>
      <c r="J30" s="220"/>
      <c r="K30" s="220"/>
      <c r="L30" s="220"/>
      <c r="M30" s="288"/>
      <c r="N30" s="220"/>
      <c r="P30" s="220"/>
      <c r="R30" s="220"/>
      <c r="W30" s="217"/>
      <c r="X30" s="217"/>
      <c r="Y30" s="217"/>
      <c r="Z30" s="217"/>
      <c r="AA30" s="217"/>
      <c r="AB30" s="217"/>
      <c r="AC30" s="217"/>
      <c r="AD30" s="217"/>
    </row>
    <row r="31" spans="7:30">
      <c r="G31" s="224"/>
      <c r="H31" s="291"/>
      <c r="I31" s="291"/>
      <c r="J31" s="291"/>
      <c r="K31" s="291"/>
      <c r="L31" s="291"/>
      <c r="W31" s="217"/>
      <c r="X31" s="217"/>
      <c r="Y31" s="217"/>
      <c r="Z31" s="217"/>
      <c r="AA31" s="217"/>
      <c r="AB31" s="217"/>
      <c r="AC31" s="217"/>
      <c r="AD31" s="217"/>
    </row>
    <row r="32" spans="7:30">
      <c r="W32" s="217"/>
      <c r="X32" s="217"/>
      <c r="Y32" s="217"/>
      <c r="Z32" s="217"/>
      <c r="AA32" s="217"/>
      <c r="AB32" s="217"/>
      <c r="AC32" s="217"/>
      <c r="AD32" s="217"/>
    </row>
  </sheetData>
  <mergeCells count="4">
    <mergeCell ref="A1:R1"/>
    <mergeCell ref="S1:X1"/>
    <mergeCell ref="Y1:AB1"/>
    <mergeCell ref="M9:R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X63"/>
  <sheetViews>
    <sheetView zoomScale="80" zoomScaleNormal="80" zoomScalePageLayoutView="125" workbookViewId="0">
      <selection activeCell="G82" sqref="G82"/>
    </sheetView>
  </sheetViews>
  <sheetFormatPr baseColWidth="10" defaultColWidth="11.42578125" defaultRowHeight="12.75"/>
  <cols>
    <col min="1" max="1" width="26.42578125" bestFit="1" customWidth="1"/>
    <col min="2" max="2" width="14.85546875" bestFit="1" customWidth="1"/>
    <col min="3" max="3" width="16" bestFit="1" customWidth="1"/>
    <col min="4" max="4" width="19.140625" style="460" bestFit="1" customWidth="1"/>
    <col min="5" max="5" width="19.140625" style="500" customWidth="1"/>
    <col min="6" max="6" width="24" bestFit="1" customWidth="1"/>
    <col min="7" max="7" width="14.85546875" bestFit="1" customWidth="1"/>
    <col min="8" max="8" width="14.85546875" customWidth="1"/>
    <col min="9" max="9" width="14.85546875" bestFit="1" customWidth="1"/>
    <col min="10" max="12" width="10.42578125" bestFit="1" customWidth="1"/>
    <col min="13" max="16" width="9.42578125" bestFit="1" customWidth="1"/>
    <col min="17" max="17" width="15.85546875" bestFit="1" customWidth="1"/>
    <col min="18" max="18" width="13.42578125" bestFit="1" customWidth="1"/>
    <col min="19" max="19" width="10.7109375" bestFit="1" customWidth="1"/>
    <col min="20" max="20" width="9.42578125" bestFit="1" customWidth="1"/>
    <col min="21" max="21" width="15.85546875" bestFit="1" customWidth="1"/>
    <col min="22" max="22" width="11.5703125" customWidth="1"/>
  </cols>
  <sheetData>
    <row r="1" spans="1:24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217"/>
      <c r="X1" s="217"/>
    </row>
    <row r="2" spans="1:24" ht="17.25" thickBot="1">
      <c r="J2" s="3"/>
      <c r="K2" s="4"/>
      <c r="L2" s="4"/>
      <c r="M2" s="217"/>
      <c r="N2" s="5"/>
      <c r="O2" s="5"/>
      <c r="P2" s="5"/>
      <c r="Q2" s="5"/>
      <c r="R2" s="217"/>
      <c r="S2" s="217"/>
      <c r="T2" s="217"/>
      <c r="U2" s="217"/>
      <c r="V2" s="217"/>
      <c r="W2" s="217"/>
    </row>
    <row r="3" spans="1:24" ht="17.25" thickTop="1" thickBot="1">
      <c r="A3" s="6" t="s">
        <v>11</v>
      </c>
      <c r="B3" s="6" t="s">
        <v>12</v>
      </c>
      <c r="C3" s="6" t="s">
        <v>13</v>
      </c>
      <c r="D3" s="208" t="s">
        <v>529</v>
      </c>
      <c r="E3" s="208" t="s">
        <v>575</v>
      </c>
      <c r="F3" s="6" t="s">
        <v>14</v>
      </c>
      <c r="G3" s="6" t="s">
        <v>16</v>
      </c>
      <c r="H3" s="6" t="s">
        <v>17</v>
      </c>
      <c r="I3" s="6" t="s">
        <v>18</v>
      </c>
      <c r="J3" s="7" t="s">
        <v>0</v>
      </c>
      <c r="K3" s="7" t="s">
        <v>1</v>
      </c>
      <c r="L3" s="7" t="s">
        <v>2</v>
      </c>
      <c r="M3" s="8"/>
      <c r="N3" s="9"/>
      <c r="O3" s="10"/>
      <c r="P3" s="9"/>
      <c r="Q3" s="11"/>
      <c r="R3" s="195"/>
      <c r="S3" s="508"/>
      <c r="T3" s="9"/>
      <c r="U3" s="9"/>
      <c r="V3" s="194"/>
    </row>
    <row r="4" spans="1:24" s="273" customFormat="1" ht="14.25" thickTop="1" thickBot="1">
      <c r="A4" s="388" t="s">
        <v>160</v>
      </c>
      <c r="B4" s="203" t="s">
        <v>46</v>
      </c>
      <c r="C4" s="203" t="s">
        <v>47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2</v>
      </c>
      <c r="F4" s="203" t="s">
        <v>161</v>
      </c>
      <c r="G4" s="38">
        <v>120</v>
      </c>
      <c r="H4" s="38">
        <v>120</v>
      </c>
      <c r="I4" s="38">
        <v>180</v>
      </c>
      <c r="J4" s="281">
        <v>86238</v>
      </c>
      <c r="K4" s="281">
        <v>157964</v>
      </c>
      <c r="L4" s="281">
        <v>122246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76"/>
    </row>
    <row r="5" spans="1:24" s="273" customFormat="1" ht="14.25" thickTop="1" thickBot="1">
      <c r="A5" s="388" t="s">
        <v>162</v>
      </c>
      <c r="B5" s="203" t="s">
        <v>46</v>
      </c>
      <c r="C5" s="203" t="s">
        <v>47</v>
      </c>
      <c r="D5" s="22" t="s">
        <v>530</v>
      </c>
      <c r="E5" s="22" t="str">
        <f t="shared" ref="E5:E6" si="0">IF(AND($C5="ARABA",$D5="X"),"LOTE 1",IF(AND($C5="ARABA",$D5=""),"LOTE 4",IF(AND($C5="GIPUZKOA",$D5="X"),"LOTE 2",IF(AND($C5="GIPUZKOA",$D5=""),"LOTE 5",IF(AND($C5="BIZKAIA",$D5="X"),"LOTE 3",IF(AND($C5="BIZKAIA",$D5= ""),"LOTE 6",))))))</f>
        <v>LOTE 2</v>
      </c>
      <c r="F5" s="203" t="s">
        <v>163</v>
      </c>
      <c r="G5" s="41">
        <v>60</v>
      </c>
      <c r="H5" s="41">
        <v>65</v>
      </c>
      <c r="I5" s="373">
        <v>154</v>
      </c>
      <c r="J5" s="281">
        <v>45509</v>
      </c>
      <c r="K5" s="281">
        <v>69582</v>
      </c>
      <c r="L5" s="281">
        <v>28253</v>
      </c>
      <c r="M5" s="48"/>
      <c r="N5" s="49"/>
      <c r="O5" s="49"/>
      <c r="P5" s="49"/>
      <c r="Q5" s="49"/>
      <c r="R5" s="143"/>
      <c r="S5" s="49"/>
      <c r="T5" s="49"/>
      <c r="U5" s="49"/>
      <c r="V5" s="143"/>
    </row>
    <row r="6" spans="1:24" s="273" customFormat="1" ht="14.25" thickTop="1" thickBot="1">
      <c r="A6" s="388" t="s">
        <v>164</v>
      </c>
      <c r="B6" s="203" t="s">
        <v>83</v>
      </c>
      <c r="C6" s="203" t="s">
        <v>59</v>
      </c>
      <c r="D6" s="22" t="s">
        <v>530</v>
      </c>
      <c r="E6" s="22" t="str">
        <f t="shared" si="0"/>
        <v>LOTE 1</v>
      </c>
      <c r="F6" s="203" t="s">
        <v>242</v>
      </c>
      <c r="G6" s="41">
        <v>90</v>
      </c>
      <c r="H6" s="41">
        <v>90</v>
      </c>
      <c r="I6" s="41">
        <v>250</v>
      </c>
      <c r="J6" s="374">
        <v>59803</v>
      </c>
      <c r="K6" s="374">
        <v>121457</v>
      </c>
      <c r="L6" s="374">
        <v>133652</v>
      </c>
      <c r="M6" s="48"/>
      <c r="N6" s="49"/>
      <c r="O6" s="49"/>
      <c r="P6" s="49"/>
      <c r="Q6" s="49"/>
      <c r="R6" s="143"/>
      <c r="S6" s="49"/>
      <c r="T6" s="49"/>
      <c r="U6" s="49"/>
      <c r="V6" s="143"/>
      <c r="W6" s="176"/>
    </row>
    <row r="7" spans="1:24" ht="13.5" thickTop="1">
      <c r="D7" s="22"/>
      <c r="E7" s="22"/>
      <c r="F7" s="203"/>
      <c r="G7" s="80"/>
      <c r="H7" s="80"/>
      <c r="I7" s="80"/>
      <c r="J7" s="23"/>
      <c r="K7" s="23"/>
      <c r="L7" s="23"/>
      <c r="M7" s="510"/>
      <c r="R7" s="13"/>
      <c r="S7" s="13"/>
      <c r="T7" s="13"/>
      <c r="U7" s="13"/>
      <c r="V7" s="13"/>
    </row>
    <row r="8" spans="1:24">
      <c r="D8" s="22"/>
      <c r="E8" s="22"/>
      <c r="G8" s="80"/>
      <c r="H8" s="80"/>
      <c r="I8" s="80"/>
      <c r="J8" s="25"/>
      <c r="K8" s="25"/>
      <c r="L8" s="25"/>
      <c r="M8" s="16"/>
    </row>
    <row r="9" spans="1:24">
      <c r="D9" s="22"/>
      <c r="E9" s="22"/>
      <c r="G9" s="24"/>
      <c r="H9" s="24"/>
      <c r="I9" s="18" t="s">
        <v>6</v>
      </c>
      <c r="J9" s="81">
        <f>SUM(J4:J6)</f>
        <v>191550</v>
      </c>
      <c r="K9" s="81">
        <f>SUM(K4:K6)</f>
        <v>349003</v>
      </c>
      <c r="L9" s="81">
        <f>SUM(L4:L6)</f>
        <v>284151</v>
      </c>
      <c r="M9" s="16" t="s">
        <v>243</v>
      </c>
    </row>
    <row r="10" spans="1:24">
      <c r="G10" s="24"/>
      <c r="H10" s="24"/>
      <c r="I10" s="24"/>
      <c r="J10" s="535">
        <f>SUM(J9:L9)</f>
        <v>824704</v>
      </c>
      <c r="K10" s="535"/>
      <c r="L10" s="535"/>
      <c r="M10" s="16" t="s">
        <v>243</v>
      </c>
      <c r="P10" s="217"/>
      <c r="Q10" s="217"/>
      <c r="R10" s="217"/>
      <c r="S10" s="217"/>
      <c r="T10" s="217"/>
      <c r="U10" s="217"/>
      <c r="V10" s="217"/>
    </row>
    <row r="11" spans="1:24" hidden="1">
      <c r="G11" s="24"/>
      <c r="H11" s="24"/>
      <c r="I11" s="24"/>
      <c r="J11" s="82"/>
      <c r="K11" s="82"/>
      <c r="L11" s="82"/>
      <c r="M11" s="16"/>
      <c r="P11" s="217"/>
      <c r="Q11" s="217"/>
      <c r="R11" s="217"/>
      <c r="S11" s="217"/>
      <c r="T11" s="217"/>
      <c r="U11" s="217"/>
      <c r="V11" s="217"/>
    </row>
    <row r="12" spans="1:24" hidden="1">
      <c r="G12" s="225"/>
      <c r="H12" s="225"/>
      <c r="I12" s="225"/>
      <c r="J12" s="226"/>
      <c r="K12" s="226"/>
      <c r="L12" s="226"/>
      <c r="P12" s="217"/>
      <c r="Q12" s="217"/>
      <c r="R12" s="217"/>
      <c r="S12" s="217"/>
      <c r="T12" s="217"/>
      <c r="U12" s="217"/>
      <c r="V12" s="217"/>
    </row>
    <row r="13" spans="1:24" hidden="1">
      <c r="G13" s="225"/>
      <c r="H13" s="225"/>
      <c r="I13" s="225"/>
      <c r="J13" s="225"/>
      <c r="K13" s="225"/>
      <c r="L13" s="225"/>
      <c r="P13" s="217"/>
      <c r="Q13" s="217"/>
      <c r="R13" s="217"/>
      <c r="S13" s="217"/>
      <c r="T13" s="217"/>
      <c r="U13" s="217"/>
      <c r="V13" s="217"/>
    </row>
    <row r="14" spans="1:24" hidden="1">
      <c r="G14" s="246" t="s">
        <v>402</v>
      </c>
      <c r="H14" s="246" t="s">
        <v>403</v>
      </c>
      <c r="I14" s="246" t="s">
        <v>404</v>
      </c>
      <c r="J14" s="246"/>
      <c r="L14" s="246"/>
      <c r="M14" s="246"/>
      <c r="N14" s="246"/>
      <c r="O14" s="246"/>
      <c r="P14" s="521"/>
      <c r="Q14" s="521"/>
      <c r="R14" s="521"/>
      <c r="S14" s="217"/>
      <c r="T14" s="217"/>
      <c r="U14" s="217"/>
      <c r="V14" s="217"/>
    </row>
    <row r="15" spans="1:24" hidden="1">
      <c r="G15" s="220">
        <v>4974</v>
      </c>
      <c r="H15" s="220">
        <v>15598</v>
      </c>
      <c r="I15" s="220">
        <v>9856</v>
      </c>
      <c r="J15" s="220"/>
      <c r="L15" s="220"/>
      <c r="M15" s="220"/>
      <c r="N15" s="220"/>
      <c r="O15" s="220"/>
      <c r="P15" s="520"/>
      <c r="Q15" s="520"/>
      <c r="R15" s="520"/>
      <c r="S15" s="217"/>
      <c r="T15" s="217"/>
      <c r="U15" s="217"/>
      <c r="V15" s="217"/>
    </row>
    <row r="16" spans="1:24" hidden="1">
      <c r="G16" s="220">
        <v>5654</v>
      </c>
      <c r="H16" s="220">
        <v>16714</v>
      </c>
      <c r="I16" s="220">
        <v>10235</v>
      </c>
      <c r="J16" s="220"/>
      <c r="L16" s="220"/>
      <c r="M16" s="220"/>
      <c r="N16" s="220"/>
      <c r="O16" s="220"/>
      <c r="P16" s="520"/>
      <c r="Q16" s="520"/>
      <c r="R16" s="520"/>
      <c r="S16" s="217"/>
      <c r="T16" s="217"/>
      <c r="U16" s="217"/>
      <c r="V16" s="217"/>
    </row>
    <row r="17" spans="7:22" hidden="1">
      <c r="G17" s="220">
        <v>6035</v>
      </c>
      <c r="H17" s="220">
        <v>18004</v>
      </c>
      <c r="I17" s="220">
        <v>10042</v>
      </c>
      <c r="J17" s="220"/>
      <c r="L17" s="220"/>
      <c r="M17" s="220"/>
      <c r="N17" s="220"/>
      <c r="O17" s="220"/>
      <c r="P17" s="520"/>
      <c r="Q17" s="520"/>
      <c r="R17" s="520"/>
      <c r="S17" s="217"/>
      <c r="T17" s="217"/>
      <c r="U17" s="217"/>
      <c r="V17" s="217"/>
    </row>
    <row r="18" spans="7:22" hidden="1">
      <c r="G18" s="220">
        <v>7431</v>
      </c>
      <c r="H18" s="220">
        <v>11229</v>
      </c>
      <c r="I18" s="220">
        <v>10775</v>
      </c>
      <c r="J18" s="220"/>
      <c r="L18" s="220"/>
      <c r="M18" s="220"/>
      <c r="N18" s="220"/>
      <c r="O18" s="220"/>
      <c r="P18" s="520"/>
      <c r="Q18" s="520"/>
      <c r="R18" s="520"/>
      <c r="S18" s="217"/>
      <c r="T18" s="217"/>
      <c r="U18" s="217"/>
      <c r="V18" s="217"/>
    </row>
    <row r="19" spans="7:22" hidden="1">
      <c r="G19" s="220">
        <v>9191</v>
      </c>
      <c r="H19" s="220">
        <v>11504</v>
      </c>
      <c r="I19" s="220">
        <v>9861</v>
      </c>
      <c r="J19" s="220"/>
      <c r="L19" s="220"/>
      <c r="M19" s="220"/>
      <c r="N19" s="220"/>
      <c r="O19" s="220"/>
      <c r="P19" s="520"/>
      <c r="Q19" s="520"/>
      <c r="R19" s="520"/>
      <c r="S19" s="217"/>
      <c r="T19" s="217"/>
      <c r="U19" s="217"/>
      <c r="V19" s="217"/>
    </row>
    <row r="20" spans="7:22" hidden="1">
      <c r="G20" s="220">
        <v>10050</v>
      </c>
      <c r="H20" s="220">
        <v>11360</v>
      </c>
      <c r="I20" s="220">
        <v>10186</v>
      </c>
      <c r="J20" s="220"/>
      <c r="L20" s="220"/>
      <c r="M20" s="220"/>
      <c r="N20" s="220"/>
      <c r="O20" s="220"/>
      <c r="P20" s="520"/>
      <c r="Q20" s="520"/>
      <c r="R20" s="520"/>
      <c r="S20" s="217"/>
      <c r="T20" s="217"/>
      <c r="U20" s="217"/>
      <c r="V20" s="217"/>
    </row>
    <row r="21" spans="7:22" hidden="1">
      <c r="G21" s="290">
        <f>SUM(G15:G20)</f>
        <v>43335</v>
      </c>
      <c r="H21" s="290">
        <f>SUM(H15:H20)</f>
        <v>84409</v>
      </c>
      <c r="I21" s="290">
        <f>SUM(I15:I20)</f>
        <v>60955</v>
      </c>
      <c r="J21" s="225"/>
      <c r="K21" s="225"/>
      <c r="L21" s="225"/>
      <c r="P21" s="217"/>
      <c r="Q21" s="217"/>
      <c r="R21" s="217"/>
      <c r="S21" s="217"/>
      <c r="T21" s="217"/>
      <c r="U21" s="217"/>
      <c r="V21" s="217"/>
    </row>
    <row r="22" spans="7:22" hidden="1">
      <c r="G22" s="225"/>
      <c r="H22" s="225"/>
      <c r="I22" s="225"/>
      <c r="J22" s="225"/>
      <c r="K22" s="225"/>
      <c r="L22" s="225"/>
      <c r="P22" s="217"/>
      <c r="Q22" s="217"/>
      <c r="R22" s="217"/>
      <c r="S22" s="217"/>
      <c r="T22" s="217"/>
      <c r="U22" s="217"/>
      <c r="V22" s="217"/>
    </row>
    <row r="23" spans="7:22" hidden="1">
      <c r="G23" s="225"/>
      <c r="H23" s="225"/>
      <c r="I23" s="225"/>
      <c r="J23" s="225"/>
      <c r="K23" s="225"/>
      <c r="L23" s="225"/>
      <c r="P23" s="217"/>
      <c r="Q23" s="217"/>
      <c r="R23" s="217"/>
      <c r="S23" s="217"/>
      <c r="T23" s="217"/>
      <c r="U23" s="217"/>
      <c r="V23" s="217"/>
    </row>
    <row r="24" spans="7:22" hidden="1">
      <c r="G24" s="246" t="s">
        <v>402</v>
      </c>
      <c r="H24" s="246" t="s">
        <v>403</v>
      </c>
      <c r="I24" s="246" t="s">
        <v>404</v>
      </c>
      <c r="J24" s="246"/>
      <c r="L24" s="246"/>
      <c r="M24" s="246"/>
      <c r="N24" s="246"/>
      <c r="O24" s="246"/>
      <c r="P24" s="521"/>
      <c r="Q24" s="521"/>
      <c r="R24" s="521"/>
      <c r="S24" s="217"/>
      <c r="T24" s="217"/>
      <c r="U24" s="217"/>
      <c r="V24" s="217"/>
    </row>
    <row r="25" spans="7:22" hidden="1">
      <c r="G25" s="220">
        <v>1578</v>
      </c>
      <c r="H25" s="220">
        <v>9662</v>
      </c>
      <c r="I25" s="220">
        <v>3506</v>
      </c>
      <c r="J25" s="220"/>
      <c r="L25" s="220"/>
      <c r="M25" s="220"/>
      <c r="N25" s="220"/>
      <c r="O25" s="220"/>
      <c r="P25" s="520"/>
      <c r="Q25" s="520"/>
      <c r="R25" s="520"/>
      <c r="S25" s="217"/>
      <c r="T25" s="217"/>
      <c r="U25" s="217"/>
      <c r="V25" s="217"/>
    </row>
    <row r="26" spans="7:22" hidden="1">
      <c r="G26" s="220">
        <v>1390</v>
      </c>
      <c r="H26" s="220">
        <v>8333</v>
      </c>
      <c r="I26" s="220">
        <v>2314</v>
      </c>
      <c r="J26" s="220"/>
      <c r="L26" s="220"/>
      <c r="M26" s="220"/>
      <c r="N26" s="220"/>
      <c r="O26" s="220"/>
      <c r="P26" s="520"/>
      <c r="Q26" s="520"/>
      <c r="R26" s="520"/>
      <c r="S26" s="217"/>
      <c r="T26" s="217"/>
      <c r="U26" s="217"/>
      <c r="V26" s="217"/>
    </row>
    <row r="27" spans="7:22" hidden="1">
      <c r="G27" s="220">
        <v>1491</v>
      </c>
      <c r="H27" s="220">
        <v>10095</v>
      </c>
      <c r="I27" s="220">
        <v>2394</v>
      </c>
      <c r="J27" s="220"/>
      <c r="L27" s="220"/>
      <c r="M27" s="220"/>
      <c r="N27" s="220"/>
      <c r="O27" s="220"/>
      <c r="P27" s="520"/>
      <c r="Q27" s="520"/>
      <c r="R27" s="520"/>
      <c r="S27" s="217"/>
      <c r="T27" s="217"/>
      <c r="U27" s="217"/>
      <c r="V27" s="217"/>
    </row>
    <row r="28" spans="7:22" hidden="1">
      <c r="G28" s="220">
        <v>5307</v>
      </c>
      <c r="H28" s="220">
        <v>4059</v>
      </c>
      <c r="I28" s="220">
        <v>2216</v>
      </c>
      <c r="J28" s="220"/>
      <c r="L28" s="220"/>
      <c r="M28" s="220"/>
      <c r="N28" s="220"/>
      <c r="O28" s="220"/>
      <c r="P28" s="520"/>
      <c r="Q28" s="520"/>
      <c r="R28" s="520"/>
      <c r="S28" s="217"/>
      <c r="T28" s="217"/>
      <c r="U28" s="217"/>
      <c r="V28" s="217"/>
    </row>
    <row r="29" spans="7:22" hidden="1">
      <c r="G29" s="220">
        <v>6557</v>
      </c>
      <c r="H29" s="220">
        <v>4531</v>
      </c>
      <c r="I29" s="220">
        <v>2386</v>
      </c>
      <c r="J29" s="220"/>
      <c r="L29" s="220"/>
      <c r="M29" s="220"/>
      <c r="N29" s="220"/>
      <c r="O29" s="220"/>
      <c r="P29" s="520"/>
      <c r="Q29" s="520"/>
      <c r="R29" s="520"/>
      <c r="S29" s="217"/>
      <c r="T29" s="217"/>
      <c r="U29" s="217"/>
      <c r="V29" s="217"/>
    </row>
    <row r="30" spans="7:22" hidden="1">
      <c r="G30" s="220">
        <v>6477</v>
      </c>
      <c r="H30" s="220">
        <v>4465</v>
      </c>
      <c r="I30" s="220">
        <v>2864</v>
      </c>
      <c r="J30" s="220"/>
      <c r="L30" s="220"/>
      <c r="M30" s="220"/>
      <c r="N30" s="220"/>
      <c r="O30" s="220"/>
      <c r="P30" s="520"/>
      <c r="Q30" s="520"/>
      <c r="R30" s="520"/>
      <c r="S30" s="217"/>
      <c r="T30" s="217"/>
      <c r="U30" s="217"/>
      <c r="V30" s="217"/>
    </row>
    <row r="31" spans="7:22" hidden="1">
      <c r="G31" s="290">
        <f>SUM(G25:G30)</f>
        <v>22800</v>
      </c>
      <c r="H31" s="290">
        <f>SUM(H25:H30)</f>
        <v>41145</v>
      </c>
      <c r="I31" s="290">
        <f>SUM(I25:I30)</f>
        <v>15680</v>
      </c>
      <c r="J31" s="225"/>
      <c r="K31" s="225"/>
      <c r="L31" s="225"/>
      <c r="P31" s="217"/>
      <c r="Q31" s="217"/>
      <c r="R31" s="217"/>
      <c r="S31" s="217"/>
      <c r="T31" s="217"/>
      <c r="U31" s="217"/>
      <c r="V31" s="217"/>
    </row>
    <row r="32" spans="7:22" hidden="1">
      <c r="G32" s="225"/>
      <c r="H32" s="225"/>
      <c r="I32" s="225"/>
      <c r="J32" s="225"/>
      <c r="K32" s="225"/>
      <c r="L32" s="225"/>
      <c r="P32" s="217"/>
      <c r="Q32" s="217"/>
      <c r="R32" s="217"/>
      <c r="S32" s="217"/>
      <c r="T32" s="217"/>
      <c r="U32" s="217"/>
      <c r="V32" s="217"/>
    </row>
    <row r="33" spans="7:22" hidden="1">
      <c r="G33" s="225"/>
      <c r="H33" s="225"/>
      <c r="I33" s="225"/>
      <c r="J33" s="225"/>
      <c r="K33" s="225"/>
      <c r="L33" s="225"/>
      <c r="P33" s="217"/>
      <c r="Q33" s="217"/>
      <c r="R33" s="217"/>
      <c r="S33" s="217"/>
      <c r="T33" s="217"/>
      <c r="U33" s="217"/>
      <c r="V33" s="217"/>
    </row>
    <row r="34" spans="7:22" hidden="1">
      <c r="G34" s="246" t="s">
        <v>402</v>
      </c>
      <c r="H34" s="246" t="s">
        <v>403</v>
      </c>
      <c r="I34" s="246" t="s">
        <v>404</v>
      </c>
      <c r="J34" s="246"/>
      <c r="L34" s="246"/>
      <c r="M34" s="246"/>
      <c r="N34" s="246"/>
      <c r="O34" s="246"/>
      <c r="P34" s="521"/>
      <c r="Q34" s="521"/>
      <c r="R34" s="521"/>
      <c r="S34" s="217"/>
      <c r="T34" s="217"/>
      <c r="U34" s="217"/>
      <c r="V34" s="217"/>
    </row>
    <row r="35" spans="7:22" hidden="1">
      <c r="G35" s="220">
        <v>1604</v>
      </c>
      <c r="H35" s="220">
        <v>5431</v>
      </c>
      <c r="I35" s="220">
        <v>3782</v>
      </c>
      <c r="J35" s="220"/>
      <c r="L35" s="220"/>
      <c r="M35" s="220"/>
      <c r="N35" s="220"/>
      <c r="O35" s="220"/>
      <c r="P35" s="520"/>
      <c r="Q35" s="520"/>
      <c r="R35" s="520"/>
      <c r="S35" s="217"/>
      <c r="T35" s="217"/>
      <c r="U35" s="217"/>
      <c r="V35" s="217"/>
    </row>
    <row r="36" spans="7:22" hidden="1">
      <c r="G36" s="220">
        <v>2331</v>
      </c>
      <c r="H36" s="220">
        <v>8473</v>
      </c>
      <c r="I36" s="220">
        <v>5791</v>
      </c>
      <c r="J36" s="220"/>
      <c r="L36" s="220"/>
      <c r="M36" s="220"/>
      <c r="N36" s="220"/>
      <c r="O36" s="220"/>
      <c r="P36" s="520"/>
      <c r="Q36" s="520"/>
      <c r="R36" s="520"/>
      <c r="S36" s="217"/>
      <c r="T36" s="217"/>
      <c r="U36" s="217"/>
      <c r="V36" s="217"/>
    </row>
    <row r="37" spans="7:22" hidden="1">
      <c r="G37" s="220">
        <v>2458</v>
      </c>
      <c r="H37" s="220">
        <v>7992</v>
      </c>
      <c r="I37" s="220">
        <v>6186</v>
      </c>
      <c r="J37" s="220"/>
      <c r="L37" s="220"/>
      <c r="M37" s="220"/>
      <c r="N37" s="220"/>
      <c r="O37" s="220"/>
      <c r="P37" s="520"/>
      <c r="Q37" s="520"/>
      <c r="R37" s="520"/>
      <c r="S37" s="217"/>
      <c r="T37" s="217"/>
      <c r="U37" s="217"/>
      <c r="V37" s="217"/>
    </row>
    <row r="38" spans="7:22" hidden="1">
      <c r="G38" s="220">
        <v>2740</v>
      </c>
      <c r="H38" s="220">
        <v>4582</v>
      </c>
      <c r="I38" s="220">
        <v>5939</v>
      </c>
      <c r="J38" s="220"/>
      <c r="L38" s="220"/>
      <c r="M38" s="220"/>
      <c r="N38" s="220"/>
      <c r="O38" s="220"/>
      <c r="P38" s="520"/>
      <c r="Q38" s="520"/>
      <c r="R38" s="520"/>
      <c r="S38" s="217"/>
      <c r="T38" s="217"/>
      <c r="U38" s="217"/>
      <c r="V38" s="217"/>
    </row>
    <row r="39" spans="7:22" hidden="1">
      <c r="G39" s="220">
        <v>3909</v>
      </c>
      <c r="H39" s="220">
        <v>4605</v>
      </c>
      <c r="I39" s="220">
        <v>5554</v>
      </c>
      <c r="J39" s="220"/>
      <c r="L39" s="220"/>
      <c r="M39" s="220"/>
      <c r="N39" s="220"/>
      <c r="O39" s="220"/>
      <c r="P39" s="520"/>
      <c r="Q39" s="520"/>
      <c r="R39" s="520"/>
      <c r="S39" s="217"/>
      <c r="T39" s="217"/>
      <c r="U39" s="217"/>
      <c r="V39" s="217"/>
    </row>
    <row r="40" spans="7:22" hidden="1">
      <c r="G40" s="220">
        <v>4869</v>
      </c>
      <c r="H40" s="220">
        <v>5904</v>
      </c>
      <c r="I40" s="220">
        <v>5555</v>
      </c>
      <c r="J40" s="220"/>
      <c r="L40" s="220"/>
      <c r="M40" s="220"/>
      <c r="N40" s="220"/>
      <c r="O40" s="220"/>
      <c r="P40" s="520"/>
      <c r="Q40" s="520"/>
      <c r="R40" s="520"/>
      <c r="S40" s="217"/>
      <c r="T40" s="217"/>
      <c r="U40" s="217"/>
      <c r="V40" s="217"/>
    </row>
    <row r="41" spans="7:22" hidden="1">
      <c r="G41" s="290">
        <f>SUM(G35:G40)</f>
        <v>17911</v>
      </c>
      <c r="H41" s="290">
        <f>SUM(H35:H40)</f>
        <v>36987</v>
      </c>
      <c r="I41" s="290">
        <f>SUM(I35:I40)</f>
        <v>32807</v>
      </c>
      <c r="P41" s="217"/>
      <c r="Q41" s="217"/>
      <c r="R41" s="217"/>
      <c r="S41" s="217"/>
      <c r="T41" s="217"/>
      <c r="U41" s="217"/>
      <c r="V41" s="217"/>
    </row>
    <row r="42" spans="7:22" hidden="1">
      <c r="P42" s="217"/>
      <c r="Q42" s="217"/>
      <c r="R42" s="217"/>
      <c r="S42" s="217"/>
      <c r="T42" s="217"/>
      <c r="U42" s="217"/>
      <c r="V42" s="217"/>
    </row>
    <row r="43" spans="7:22" hidden="1">
      <c r="P43" s="217"/>
      <c r="Q43" s="217"/>
      <c r="R43" s="217"/>
      <c r="S43" s="217"/>
      <c r="T43" s="217"/>
      <c r="U43" s="217"/>
      <c r="V43" s="217"/>
    </row>
    <row r="44" spans="7:22" ht="13.5" thickBot="1">
      <c r="P44" s="217"/>
      <c r="Q44" s="217"/>
      <c r="R44" s="217"/>
      <c r="S44" s="217"/>
      <c r="T44" s="217"/>
      <c r="U44" s="217"/>
      <c r="V44" s="217"/>
    </row>
    <row r="45" spans="7:22" ht="13.5" thickTop="1">
      <c r="H45" s="293"/>
      <c r="I45" s="441" t="s">
        <v>525</v>
      </c>
      <c r="J45" s="442" t="s">
        <v>0</v>
      </c>
      <c r="K45" s="442" t="s">
        <v>1</v>
      </c>
      <c r="L45" s="443" t="s">
        <v>2</v>
      </c>
      <c r="M45" s="481" t="s">
        <v>245</v>
      </c>
      <c r="P45" s="217"/>
      <c r="Q45" s="298"/>
      <c r="R45" s="298"/>
      <c r="S45" s="217"/>
      <c r="T45" s="217"/>
      <c r="U45" s="298"/>
      <c r="V45" s="298"/>
    </row>
    <row r="46" spans="7:22">
      <c r="H46" s="293"/>
      <c r="I46" s="444"/>
      <c r="J46" s="233">
        <f>SUMIFS(J4:J6,$C4:$C6,"ARABA",$D4:$D6,"")</f>
        <v>0</v>
      </c>
      <c r="K46" s="233">
        <f t="shared" ref="K46:L46" si="1">SUMIFS(K4:K6,$C4:$C6,"ARABA",$D4:$D6,"")</f>
        <v>0</v>
      </c>
      <c r="L46" s="420">
        <f t="shared" si="1"/>
        <v>0</v>
      </c>
      <c r="M46" s="293">
        <f>SUM(J46:L46)</f>
        <v>0</v>
      </c>
      <c r="N46" s="295"/>
      <c r="O46" s="295"/>
      <c r="P46" s="522"/>
      <c r="Q46" s="298"/>
      <c r="R46" s="233"/>
      <c r="S46" s="217"/>
      <c r="T46" s="217"/>
      <c r="U46" s="298"/>
      <c r="V46" s="233"/>
    </row>
    <row r="47" spans="7:22">
      <c r="H47" s="293"/>
      <c r="I47" s="444"/>
      <c r="J47" s="233"/>
      <c r="K47" s="233"/>
      <c r="L47" s="420"/>
      <c r="M47" s="293"/>
      <c r="N47" s="295"/>
      <c r="O47" s="295"/>
      <c r="P47" s="522"/>
      <c r="Q47" s="298"/>
      <c r="R47" s="233"/>
      <c r="S47" s="217"/>
      <c r="T47" s="217"/>
      <c r="U47" s="298"/>
      <c r="V47" s="233"/>
    </row>
    <row r="48" spans="7:22">
      <c r="H48" s="293"/>
      <c r="I48" s="444" t="s">
        <v>526</v>
      </c>
      <c r="J48" s="233"/>
      <c r="K48" s="233"/>
      <c r="L48" s="420"/>
      <c r="M48" s="293"/>
      <c r="N48" s="295"/>
      <c r="O48" s="295"/>
      <c r="P48" s="522"/>
      <c r="Q48" s="298"/>
      <c r="R48" s="233"/>
      <c r="S48" s="217"/>
      <c r="T48" s="217"/>
      <c r="U48" s="298"/>
      <c r="V48" s="233"/>
    </row>
    <row r="49" spans="8:22">
      <c r="H49" s="293"/>
      <c r="I49" s="444"/>
      <c r="J49" s="233">
        <f>SUMIFS(J4:J6,$C4:$C6,"GIPUZKOA",$D4:$D6,"")</f>
        <v>0</v>
      </c>
      <c r="K49" s="233">
        <f t="shared" ref="K49:L49" si="2">SUMIFS(K4:K6,$C4:$C6,"GIPUZKOA",$D4:$D6,"")</f>
        <v>0</v>
      </c>
      <c r="L49" s="420">
        <f t="shared" si="2"/>
        <v>0</v>
      </c>
      <c r="M49" s="293">
        <f t="shared" ref="M49:M52" si="3">SUM(J49:L49)</f>
        <v>0</v>
      </c>
      <c r="N49" s="295"/>
      <c r="O49" s="295"/>
      <c r="P49" s="522"/>
      <c r="Q49" s="298"/>
      <c r="R49" s="233"/>
      <c r="S49" s="217"/>
      <c r="T49" s="217"/>
      <c r="U49" s="298"/>
      <c r="V49" s="233"/>
    </row>
    <row r="50" spans="8:22">
      <c r="H50" s="293"/>
      <c r="I50" s="444"/>
      <c r="J50" s="233"/>
      <c r="K50" s="233"/>
      <c r="L50" s="420"/>
      <c r="M50" s="293"/>
      <c r="N50" s="295"/>
      <c r="O50" s="295"/>
      <c r="P50" s="522"/>
      <c r="Q50" s="298"/>
      <c r="R50" s="233"/>
      <c r="S50" s="217"/>
      <c r="T50" s="217"/>
      <c r="U50" s="298"/>
      <c r="V50" s="233"/>
    </row>
    <row r="51" spans="8:22">
      <c r="H51" s="293"/>
      <c r="I51" s="444" t="s">
        <v>527</v>
      </c>
      <c r="J51" s="233"/>
      <c r="K51" s="233"/>
      <c r="L51" s="420"/>
      <c r="M51" s="293"/>
      <c r="P51" s="217"/>
      <c r="Q51" s="298"/>
      <c r="R51" s="233"/>
      <c r="S51" s="217"/>
      <c r="T51" s="217"/>
      <c r="U51" s="298"/>
      <c r="V51" s="233"/>
    </row>
    <row r="52" spans="8:22" ht="13.5" thickBot="1">
      <c r="H52" s="293"/>
      <c r="I52" s="445"/>
      <c r="J52" s="422">
        <f>SUMIFS(J4:J6,$C4:$C6,"BIZKAIA",$D4:$D6,"")</f>
        <v>0</v>
      </c>
      <c r="K52" s="422">
        <f t="shared" ref="K52:L52" si="4">SUMIFS(K4:K6,$C4:$C6,"BIZKAIA",$D4:$D6,"")</f>
        <v>0</v>
      </c>
      <c r="L52" s="423">
        <f t="shared" si="4"/>
        <v>0</v>
      </c>
      <c r="M52" s="293">
        <f t="shared" si="3"/>
        <v>0</v>
      </c>
      <c r="P52" s="217"/>
      <c r="Q52" s="298"/>
      <c r="R52" s="233"/>
      <c r="S52" s="217"/>
      <c r="T52" s="217"/>
      <c r="U52" s="298"/>
      <c r="V52" s="233"/>
    </row>
    <row r="53" spans="8:22" ht="13.5" thickTop="1">
      <c r="M53" s="293"/>
      <c r="P53" s="217"/>
      <c r="Q53" s="217"/>
      <c r="R53" s="217"/>
      <c r="S53" s="217"/>
      <c r="T53" s="217"/>
      <c r="U53" s="217"/>
      <c r="V53" s="217"/>
    </row>
    <row r="54" spans="8:22" ht="13.5" thickBot="1">
      <c r="M54" s="293"/>
      <c r="P54" s="217"/>
      <c r="Q54" s="217"/>
      <c r="R54" s="217"/>
      <c r="S54" s="217"/>
      <c r="T54" s="217"/>
      <c r="U54" s="217"/>
      <c r="V54" s="217"/>
    </row>
    <row r="55" spans="8:22" ht="13.5" thickTop="1">
      <c r="I55" s="441" t="s">
        <v>531</v>
      </c>
      <c r="J55" s="442" t="s">
        <v>0</v>
      </c>
      <c r="K55" s="442" t="s">
        <v>1</v>
      </c>
      <c r="L55" s="443" t="s">
        <v>2</v>
      </c>
      <c r="M55" s="318" t="s">
        <v>245</v>
      </c>
      <c r="P55" s="217"/>
      <c r="Q55" s="298"/>
      <c r="R55" s="298"/>
      <c r="S55" s="217"/>
      <c r="T55" s="217"/>
      <c r="U55" s="298"/>
      <c r="V55" s="298"/>
    </row>
    <row r="56" spans="8:22">
      <c r="I56" s="444"/>
      <c r="J56" s="233">
        <f>SUMIFS(J4:J6,$C4:$C6,"ARABA",$D4:$D6,"X")</f>
        <v>59803</v>
      </c>
      <c r="K56" s="233">
        <f t="shared" ref="K56:L56" si="5">SUMIFS(K4:K6,$C4:$C6,"ARABA",$D4:$D6,"X")</f>
        <v>121457</v>
      </c>
      <c r="L56" s="420">
        <f t="shared" si="5"/>
        <v>133652</v>
      </c>
      <c r="M56" s="293">
        <f>SUM(J56:L56)</f>
        <v>314912</v>
      </c>
      <c r="P56" s="217"/>
      <c r="Q56" s="298"/>
      <c r="R56" s="233"/>
      <c r="S56" s="217"/>
      <c r="T56" s="217"/>
      <c r="U56" s="298"/>
      <c r="V56" s="233"/>
    </row>
    <row r="57" spans="8:22">
      <c r="I57" s="444"/>
      <c r="J57" s="233"/>
      <c r="K57" s="233"/>
      <c r="L57" s="420"/>
      <c r="M57" s="293"/>
      <c r="P57" s="217"/>
      <c r="Q57" s="298"/>
      <c r="R57" s="233"/>
      <c r="S57" s="217"/>
      <c r="T57" s="217"/>
      <c r="U57" s="298"/>
      <c r="V57" s="233"/>
    </row>
    <row r="58" spans="8:22">
      <c r="I58" s="444" t="s">
        <v>532</v>
      </c>
      <c r="J58" s="233"/>
      <c r="K58" s="233"/>
      <c r="L58" s="420"/>
      <c r="M58" s="293"/>
      <c r="P58" s="217"/>
      <c r="Q58" s="298"/>
      <c r="R58" s="233"/>
      <c r="S58" s="217"/>
      <c r="T58" s="217"/>
      <c r="U58" s="298"/>
      <c r="V58" s="233"/>
    </row>
    <row r="59" spans="8:22">
      <c r="I59" s="444"/>
      <c r="J59" s="233">
        <f>SUMIFS(J4:J6,$C4:$C6,"GIPUZKOA",$D4:$D6,"X")</f>
        <v>131747</v>
      </c>
      <c r="K59" s="233">
        <f t="shared" ref="K59:L59" si="6">SUMIFS(K4:K6,$C4:$C6,"GIPUZKOA",$D4:$D6,"X")</f>
        <v>227546</v>
      </c>
      <c r="L59" s="420">
        <f t="shared" si="6"/>
        <v>150499</v>
      </c>
      <c r="M59" s="293">
        <f t="shared" ref="M59:M62" si="7">SUM(J59:L59)</f>
        <v>509792</v>
      </c>
      <c r="P59" s="217"/>
      <c r="Q59" s="298"/>
      <c r="R59" s="233"/>
      <c r="S59" s="217"/>
      <c r="T59" s="217"/>
      <c r="U59" s="298"/>
      <c r="V59" s="233"/>
    </row>
    <row r="60" spans="8:22">
      <c r="I60" s="444"/>
      <c r="J60" s="233"/>
      <c r="K60" s="233"/>
      <c r="L60" s="420"/>
      <c r="M60" s="293"/>
      <c r="P60" s="217"/>
      <c r="Q60" s="298"/>
      <c r="R60" s="233"/>
      <c r="S60" s="217"/>
      <c r="T60" s="217"/>
      <c r="U60" s="298"/>
      <c r="V60" s="233"/>
    </row>
    <row r="61" spans="8:22">
      <c r="I61" s="444" t="s">
        <v>533</v>
      </c>
      <c r="J61" s="233"/>
      <c r="K61" s="233"/>
      <c r="L61" s="420"/>
      <c r="M61" s="293"/>
      <c r="P61" s="217"/>
      <c r="Q61" s="298"/>
      <c r="R61" s="233"/>
      <c r="S61" s="217"/>
      <c r="T61" s="217"/>
      <c r="U61" s="298"/>
      <c r="V61" s="233"/>
    </row>
    <row r="62" spans="8:22" ht="13.5" thickBot="1">
      <c r="I62" s="445"/>
      <c r="J62" s="422">
        <f>SUMIFS(J4:J6,$C4:$C6,"BIZKAIA",$D4:$D6,"X")</f>
        <v>0</v>
      </c>
      <c r="K62" s="422">
        <f t="shared" ref="K62:L62" si="8">SUMIFS(K4:K6,$C4:$C6,"BIZKAIA",$D4:$D6,"X")</f>
        <v>0</v>
      </c>
      <c r="L62" s="423">
        <f t="shared" si="8"/>
        <v>0</v>
      </c>
      <c r="M62" s="293">
        <f t="shared" si="7"/>
        <v>0</v>
      </c>
      <c r="P62" s="217"/>
      <c r="Q62" s="298"/>
      <c r="R62" s="233"/>
      <c r="S62" s="217"/>
      <c r="T62" s="217"/>
      <c r="U62" s="298"/>
      <c r="V62" s="233"/>
    </row>
    <row r="63" spans="8:22" ht="13.5" thickTop="1">
      <c r="P63" s="217"/>
      <c r="Q63" s="217"/>
      <c r="R63" s="217"/>
      <c r="S63" s="217"/>
      <c r="T63" s="217"/>
      <c r="U63" s="217"/>
      <c r="V63" s="217"/>
    </row>
  </sheetData>
  <sheetProtection selectLockedCells="1" selectUnlockedCells="1"/>
  <mergeCells count="4">
    <mergeCell ref="A1:L1"/>
    <mergeCell ref="M1:R1"/>
    <mergeCell ref="S1:V1"/>
    <mergeCell ref="J10:L10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X30"/>
  <sheetViews>
    <sheetView zoomScale="60" zoomScaleNormal="60" zoomScalePageLayoutView="125" workbookViewId="0">
      <selection activeCell="F52" sqref="F51:F52"/>
    </sheetView>
  </sheetViews>
  <sheetFormatPr baseColWidth="10" defaultColWidth="11.42578125" defaultRowHeight="12.75"/>
  <cols>
    <col min="1" max="1" width="20.570312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4.140625" bestFit="1" customWidth="1"/>
    <col min="7" max="7" width="17.7109375" bestFit="1" customWidth="1"/>
    <col min="8" max="9" width="18.28515625" bestFit="1" customWidth="1"/>
    <col min="10" max="12" width="11" bestFit="1" customWidth="1"/>
    <col min="13" max="13" width="9.42578125" bestFit="1" customWidth="1"/>
    <col min="14" max="16" width="9.85546875" bestFit="1" customWidth="1"/>
    <col min="17" max="17" width="15.42578125" bestFit="1" customWidth="1"/>
    <col min="18" max="18" width="13.140625" bestFit="1" customWidth="1"/>
    <col min="19" max="19" width="10.42578125" bestFit="1" customWidth="1"/>
    <col min="20" max="20" width="9.85546875" bestFit="1" customWidth="1"/>
    <col min="21" max="21" width="17.5703125" bestFit="1" customWidth="1"/>
    <col min="22" max="22" width="18.42578125" bestFit="1" customWidth="1"/>
  </cols>
  <sheetData>
    <row r="1" spans="1:24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217"/>
      <c r="X1" s="217"/>
    </row>
    <row r="2" spans="1:24" ht="17.25" thickBot="1">
      <c r="J2" s="3"/>
      <c r="K2" s="4"/>
      <c r="L2" s="4"/>
      <c r="M2" s="217"/>
      <c r="N2" s="5"/>
      <c r="O2" s="5"/>
      <c r="P2" s="5"/>
      <c r="Q2" s="5"/>
      <c r="R2" s="217"/>
      <c r="S2" s="217"/>
      <c r="T2" s="217"/>
      <c r="U2" s="217"/>
      <c r="V2" s="217"/>
      <c r="W2" s="217"/>
      <c r="X2" s="217"/>
    </row>
    <row r="3" spans="1:24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62"/>
      <c r="P3" s="190"/>
      <c r="Q3" s="161"/>
      <c r="R3" s="161"/>
      <c r="S3" s="501"/>
      <c r="T3" s="190"/>
      <c r="U3" s="190"/>
      <c r="V3" s="162"/>
      <c r="W3" s="502"/>
      <c r="X3" s="502"/>
    </row>
    <row r="4" spans="1:24" s="273" customFormat="1" ht="14.25" thickTop="1" thickBot="1">
      <c r="A4" s="250" t="s">
        <v>165</v>
      </c>
      <c r="B4" s="250" t="s">
        <v>83</v>
      </c>
      <c r="C4" s="250" t="s">
        <v>59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1</v>
      </c>
      <c r="F4" s="250" t="s">
        <v>166</v>
      </c>
      <c r="G4" s="38">
        <v>173</v>
      </c>
      <c r="H4" s="38">
        <v>173</v>
      </c>
      <c r="I4" s="38">
        <v>173</v>
      </c>
      <c r="J4" s="320">
        <v>120815</v>
      </c>
      <c r="K4" s="320">
        <v>216351</v>
      </c>
      <c r="L4" s="320">
        <v>200037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76"/>
      <c r="X4" s="176"/>
    </row>
    <row r="5" spans="1:24" ht="13.5" thickTop="1">
      <c r="D5" s="22"/>
      <c r="E5" s="22"/>
      <c r="G5" s="79"/>
      <c r="H5" s="79"/>
      <c r="I5" s="79"/>
      <c r="J5" s="23"/>
      <c r="K5" s="23"/>
      <c r="L5" s="23"/>
      <c r="M5" s="510"/>
      <c r="N5" s="217"/>
      <c r="O5" s="217"/>
      <c r="P5" s="217"/>
      <c r="Q5" s="217"/>
      <c r="R5" s="233"/>
      <c r="S5" s="233"/>
      <c r="T5" s="233"/>
      <c r="U5" s="233"/>
      <c r="V5" s="233"/>
      <c r="W5" s="217"/>
      <c r="X5" s="217"/>
    </row>
    <row r="6" spans="1:24">
      <c r="D6" s="22"/>
      <c r="E6" s="22"/>
      <c r="G6" s="80"/>
      <c r="H6" s="80"/>
      <c r="I6" s="80"/>
      <c r="J6" s="25"/>
      <c r="K6" s="25"/>
      <c r="L6" s="25"/>
      <c r="M6" s="16"/>
      <c r="O6" s="217"/>
      <c r="P6" s="217"/>
      <c r="Q6" s="217"/>
      <c r="R6" s="217"/>
      <c r="S6" s="217"/>
      <c r="T6" s="217"/>
      <c r="U6" s="217"/>
      <c r="V6" s="217"/>
      <c r="W6" s="217"/>
      <c r="X6" s="217"/>
    </row>
    <row r="7" spans="1:24">
      <c r="D7" s="22"/>
      <c r="E7" s="22"/>
      <c r="I7" t="s">
        <v>6</v>
      </c>
      <c r="J7" s="13">
        <f>SUM(J4)</f>
        <v>120815</v>
      </c>
      <c r="K7" s="13">
        <f>SUM(K4)</f>
        <v>216351</v>
      </c>
      <c r="L7" s="13">
        <f>SUM(L4)</f>
        <v>200037</v>
      </c>
      <c r="M7" t="s">
        <v>243</v>
      </c>
      <c r="P7" s="217"/>
      <c r="Q7" s="217"/>
      <c r="R7" s="217"/>
      <c r="S7" s="217"/>
      <c r="T7" s="217"/>
      <c r="U7" s="217"/>
      <c r="V7" s="217"/>
      <c r="W7" s="217"/>
      <c r="X7" s="217"/>
    </row>
    <row r="8" spans="1:24">
      <c r="D8" s="22"/>
      <c r="E8" s="22"/>
      <c r="J8" s="527">
        <f>SUM(J7:L7)</f>
        <v>537203</v>
      </c>
      <c r="K8" s="527"/>
      <c r="L8" s="527"/>
      <c r="M8" t="s">
        <v>243</v>
      </c>
      <c r="P8" s="217"/>
      <c r="Q8" s="217"/>
      <c r="R8" s="217"/>
      <c r="S8" s="217"/>
      <c r="T8" s="217"/>
      <c r="U8" s="217"/>
      <c r="V8" s="217"/>
      <c r="W8" s="217"/>
    </row>
    <row r="9" spans="1:24" ht="13.5" thickBot="1">
      <c r="D9" s="22"/>
      <c r="E9" s="22"/>
      <c r="J9" s="31"/>
      <c r="K9" s="31"/>
      <c r="L9" s="31"/>
      <c r="P9" s="217"/>
      <c r="Q9" s="217"/>
      <c r="R9" s="217"/>
      <c r="S9" s="217"/>
      <c r="T9" s="217"/>
      <c r="U9" s="217"/>
      <c r="V9" s="217"/>
      <c r="W9" s="217"/>
    </row>
    <row r="10" spans="1:24" ht="13.5" thickTop="1">
      <c r="G10" s="292"/>
      <c r="H10" s="293"/>
      <c r="I10" s="441" t="s">
        <v>525</v>
      </c>
      <c r="J10" s="442" t="s">
        <v>0</v>
      </c>
      <c r="K10" s="442" t="s">
        <v>1</v>
      </c>
      <c r="L10" s="443" t="s">
        <v>2</v>
      </c>
      <c r="M10" s="481" t="s">
        <v>245</v>
      </c>
      <c r="P10" s="217"/>
      <c r="Q10" s="298"/>
      <c r="R10" s="298"/>
      <c r="S10" s="217"/>
      <c r="T10" s="217"/>
      <c r="U10" s="298"/>
      <c r="V10" s="298"/>
      <c r="W10" s="217"/>
    </row>
    <row r="11" spans="1:24">
      <c r="G11" s="292"/>
      <c r="H11" s="293"/>
      <c r="I11" s="444"/>
      <c r="J11" s="233">
        <f>SUMIFS(J4:J4,$C4:$C4,"ARABA",$D4:$D4,"")</f>
        <v>0</v>
      </c>
      <c r="K11" s="233">
        <f t="shared" ref="K11:L11" si="0">SUMIFS(K4:K4,$C4:$C4,"ARABA",$D4:$D4,"")</f>
        <v>0</v>
      </c>
      <c r="L11" s="420">
        <f t="shared" si="0"/>
        <v>0</v>
      </c>
      <c r="M11" s="293">
        <f>SUM(J11:L11)</f>
        <v>0</v>
      </c>
      <c r="P11" s="217"/>
      <c r="Q11" s="298"/>
      <c r="R11" s="233"/>
      <c r="S11" s="217"/>
      <c r="T11" s="217"/>
      <c r="U11" s="298"/>
      <c r="V11" s="233"/>
      <c r="W11" s="217"/>
    </row>
    <row r="12" spans="1:24">
      <c r="G12" s="292"/>
      <c r="H12" s="293"/>
      <c r="I12" s="444"/>
      <c r="J12" s="233"/>
      <c r="K12" s="233"/>
      <c r="L12" s="420"/>
      <c r="M12" s="293"/>
      <c r="P12" s="217"/>
      <c r="Q12" s="298"/>
      <c r="R12" s="233"/>
      <c r="S12" s="217"/>
      <c r="T12" s="217"/>
      <c r="U12" s="298"/>
      <c r="V12" s="233"/>
      <c r="W12" s="217"/>
    </row>
    <row r="13" spans="1:24">
      <c r="G13" s="293"/>
      <c r="H13" s="293"/>
      <c r="I13" s="444" t="s">
        <v>526</v>
      </c>
      <c r="J13" s="233"/>
      <c r="K13" s="233"/>
      <c r="L13" s="420"/>
      <c r="M13" s="293"/>
      <c r="P13" s="217"/>
      <c r="Q13" s="298"/>
      <c r="R13" s="233"/>
      <c r="S13" s="217"/>
      <c r="T13" s="217"/>
      <c r="U13" s="298"/>
      <c r="V13" s="233"/>
      <c r="W13" s="217"/>
    </row>
    <row r="14" spans="1:24">
      <c r="G14" s="293"/>
      <c r="H14" s="293"/>
      <c r="I14" s="444"/>
      <c r="J14" s="233">
        <f>SUMIFS(J4:J4,$C4:$C4,"GIPUZKOA",$D4:$D4,"")</f>
        <v>0</v>
      </c>
      <c r="K14" s="233">
        <f t="shared" ref="K14:L14" si="1">SUMIFS(K4:K4,$C4:$C4,"GIPUZKOA",$D4:$D4,"")</f>
        <v>0</v>
      </c>
      <c r="L14" s="420">
        <f t="shared" si="1"/>
        <v>0</v>
      </c>
      <c r="M14" s="293">
        <f t="shared" ref="M14:M17" si="2">SUM(J14:L14)</f>
        <v>0</v>
      </c>
      <c r="P14" s="217"/>
      <c r="Q14" s="298"/>
      <c r="R14" s="233"/>
      <c r="S14" s="217"/>
      <c r="T14" s="217"/>
      <c r="U14" s="298"/>
      <c r="V14" s="233"/>
      <c r="W14" s="217"/>
    </row>
    <row r="15" spans="1:24">
      <c r="G15" s="293"/>
      <c r="H15" s="293"/>
      <c r="I15" s="444"/>
      <c r="J15" s="233"/>
      <c r="K15" s="233"/>
      <c r="L15" s="420"/>
      <c r="M15" s="293"/>
      <c r="P15" s="217"/>
      <c r="Q15" s="298"/>
      <c r="R15" s="233"/>
      <c r="S15" s="217"/>
      <c r="T15" s="217"/>
      <c r="U15" s="298"/>
      <c r="V15" s="233"/>
      <c r="W15" s="217"/>
    </row>
    <row r="16" spans="1:24">
      <c r="G16" s="293"/>
      <c r="H16" s="293"/>
      <c r="I16" s="444" t="s">
        <v>527</v>
      </c>
      <c r="J16" s="233"/>
      <c r="K16" s="233"/>
      <c r="L16" s="420"/>
      <c r="M16" s="293"/>
      <c r="P16" s="217"/>
      <c r="Q16" s="298"/>
      <c r="R16" s="233"/>
      <c r="S16" s="217"/>
      <c r="T16" s="217"/>
      <c r="U16" s="298"/>
      <c r="V16" s="233"/>
      <c r="W16" s="217"/>
    </row>
    <row r="17" spans="7:23" ht="13.5" thickBot="1">
      <c r="G17" s="293"/>
      <c r="H17" s="293"/>
      <c r="I17" s="445"/>
      <c r="J17" s="422">
        <f>SUMIFS(J4:J4,$C4:$C4,"BIZKAIA",$D4:$D4,"")</f>
        <v>0</v>
      </c>
      <c r="K17" s="422">
        <f t="shared" ref="K17:L17" si="3">SUMIFS(K4:K4,$C4:$C4,"BIZKAIA",$D4:$D4,"")</f>
        <v>0</v>
      </c>
      <c r="L17" s="423">
        <f t="shared" si="3"/>
        <v>0</v>
      </c>
      <c r="M17" s="293">
        <f t="shared" si="2"/>
        <v>0</v>
      </c>
      <c r="P17" s="217"/>
      <c r="Q17" s="298"/>
      <c r="R17" s="233"/>
      <c r="S17" s="217"/>
      <c r="T17" s="217"/>
      <c r="U17" s="298"/>
      <c r="V17" s="233"/>
      <c r="W17" s="217"/>
    </row>
    <row r="18" spans="7:23" ht="13.5" thickTop="1">
      <c r="G18" s="293"/>
      <c r="H18" s="293"/>
      <c r="I18" s="293"/>
      <c r="J18" s="293"/>
      <c r="K18" s="293"/>
      <c r="L18" s="293"/>
      <c r="M18" s="293"/>
      <c r="P18" s="217"/>
      <c r="Q18" s="233"/>
      <c r="R18" s="233"/>
      <c r="S18" s="217"/>
      <c r="T18" s="217"/>
      <c r="U18" s="233"/>
      <c r="V18" s="233"/>
      <c r="W18" s="217"/>
    </row>
    <row r="19" spans="7:23" ht="13.5" thickBot="1">
      <c r="G19" s="293"/>
      <c r="H19" s="293"/>
      <c r="I19" s="293"/>
      <c r="J19" s="293"/>
      <c r="K19" s="293"/>
      <c r="L19" s="293"/>
      <c r="M19" s="293"/>
      <c r="P19" s="217"/>
      <c r="Q19" s="233"/>
      <c r="R19" s="233"/>
      <c r="S19" s="217"/>
      <c r="T19" s="217"/>
      <c r="U19" s="233"/>
      <c r="V19" s="233"/>
      <c r="W19" s="217"/>
    </row>
    <row r="20" spans="7:23" ht="13.5" thickTop="1">
      <c r="G20" s="294"/>
      <c r="H20" s="294"/>
      <c r="I20" s="441" t="s">
        <v>531</v>
      </c>
      <c r="J20" s="442" t="s">
        <v>0</v>
      </c>
      <c r="K20" s="442" t="s">
        <v>1</v>
      </c>
      <c r="L20" s="443" t="s">
        <v>2</v>
      </c>
      <c r="M20" s="318" t="s">
        <v>245</v>
      </c>
      <c r="P20" s="217"/>
      <c r="Q20" s="298"/>
      <c r="R20" s="298"/>
      <c r="S20" s="217"/>
      <c r="T20" s="217"/>
      <c r="U20" s="298"/>
      <c r="V20" s="298"/>
      <c r="W20" s="217"/>
    </row>
    <row r="21" spans="7:23">
      <c r="I21" s="444"/>
      <c r="J21" s="233">
        <f>SUMIFS(J4:J4,$C4:$C4,"ARABA",$D4:$D4,"X")</f>
        <v>120815</v>
      </c>
      <c r="K21" s="233">
        <f t="shared" ref="K21:L21" si="4">SUMIFS(K4:K4,$C4:$C4,"ARABA",$D4:$D4,"X")</f>
        <v>216351</v>
      </c>
      <c r="L21" s="420">
        <f t="shared" si="4"/>
        <v>200037</v>
      </c>
      <c r="M21" s="293">
        <f>SUM(J21:L21)</f>
        <v>537203</v>
      </c>
      <c r="P21" s="217"/>
      <c r="Q21" s="298"/>
      <c r="R21" s="233"/>
      <c r="S21" s="217"/>
      <c r="T21" s="217"/>
      <c r="U21" s="298"/>
      <c r="V21" s="233"/>
      <c r="W21" s="217"/>
    </row>
    <row r="22" spans="7:23">
      <c r="I22" s="444"/>
      <c r="J22" s="233"/>
      <c r="K22" s="233"/>
      <c r="L22" s="420"/>
      <c r="M22" s="293"/>
      <c r="P22" s="217"/>
      <c r="Q22" s="298"/>
      <c r="R22" s="233"/>
      <c r="S22" s="217"/>
      <c r="T22" s="217"/>
      <c r="U22" s="298"/>
      <c r="V22" s="233"/>
      <c r="W22" s="217"/>
    </row>
    <row r="23" spans="7:23">
      <c r="I23" s="444" t="s">
        <v>532</v>
      </c>
      <c r="J23" s="233"/>
      <c r="K23" s="233"/>
      <c r="L23" s="420"/>
      <c r="M23" s="293"/>
      <c r="P23" s="217"/>
      <c r="Q23" s="298"/>
      <c r="R23" s="233"/>
      <c r="S23" s="217"/>
      <c r="T23" s="217"/>
      <c r="U23" s="298"/>
      <c r="V23" s="233"/>
      <c r="W23" s="217"/>
    </row>
    <row r="24" spans="7:23">
      <c r="I24" s="444"/>
      <c r="J24" s="233">
        <f>SUMIFS(J4:J4,$C4:$C4,"GIPUZKOA",$D4:$D4,"X")</f>
        <v>0</v>
      </c>
      <c r="K24" s="233">
        <f t="shared" ref="K24:L24" si="5">SUMIFS(K4:K4,$C4:$C4,"GIPUZKOA",$D4:$D4,"X")</f>
        <v>0</v>
      </c>
      <c r="L24" s="420">
        <f t="shared" si="5"/>
        <v>0</v>
      </c>
      <c r="M24" s="293">
        <f t="shared" ref="M24:M27" si="6">SUM(J24:L24)</f>
        <v>0</v>
      </c>
      <c r="P24" s="217"/>
      <c r="Q24" s="298"/>
      <c r="R24" s="233"/>
      <c r="S24" s="217"/>
      <c r="T24" s="217"/>
      <c r="U24" s="298"/>
      <c r="V24" s="233"/>
      <c r="W24" s="217"/>
    </row>
    <row r="25" spans="7:23">
      <c r="I25" s="444"/>
      <c r="J25" s="233"/>
      <c r="K25" s="233"/>
      <c r="L25" s="420"/>
      <c r="M25" s="293"/>
      <c r="P25" s="217"/>
      <c r="Q25" s="298"/>
      <c r="R25" s="233"/>
      <c r="S25" s="217"/>
      <c r="T25" s="217"/>
      <c r="U25" s="298"/>
      <c r="V25" s="233"/>
      <c r="W25" s="217"/>
    </row>
    <row r="26" spans="7:23">
      <c r="I26" s="444" t="s">
        <v>533</v>
      </c>
      <c r="J26" s="233"/>
      <c r="K26" s="233"/>
      <c r="L26" s="420"/>
      <c r="M26" s="293"/>
      <c r="P26" s="217"/>
      <c r="Q26" s="298"/>
      <c r="R26" s="233"/>
      <c r="S26" s="217"/>
      <c r="T26" s="217"/>
      <c r="U26" s="298"/>
      <c r="V26" s="233"/>
      <c r="W26" s="217"/>
    </row>
    <row r="27" spans="7:23" ht="13.5" thickBot="1">
      <c r="I27" s="445"/>
      <c r="J27" s="422">
        <f>SUMIFS(J4:J4,$C4:$C4,"BIZKAIA",$D4:$D4,"X")</f>
        <v>0</v>
      </c>
      <c r="K27" s="422">
        <f t="shared" ref="K27:L27" si="7">SUMIFS(K4:K4,$C4:$C4,"BIZKAIA",$D4:$D4,"X")</f>
        <v>0</v>
      </c>
      <c r="L27" s="423">
        <f t="shared" si="7"/>
        <v>0</v>
      </c>
      <c r="M27" s="293">
        <f t="shared" si="6"/>
        <v>0</v>
      </c>
      <c r="P27" s="217"/>
      <c r="Q27" s="298"/>
      <c r="R27" s="233"/>
      <c r="S27" s="217"/>
      <c r="T27" s="217"/>
      <c r="U27" s="298"/>
      <c r="V27" s="233"/>
      <c r="W27" s="217"/>
    </row>
    <row r="28" spans="7:23" ht="13.5" thickTop="1">
      <c r="P28" s="217"/>
      <c r="Q28" s="217"/>
      <c r="R28" s="217"/>
      <c r="S28" s="217"/>
      <c r="T28" s="217"/>
      <c r="U28" s="217"/>
      <c r="V28" s="217"/>
      <c r="W28" s="217"/>
    </row>
    <row r="29" spans="7:23">
      <c r="P29" s="217"/>
      <c r="Q29" s="217"/>
      <c r="R29" s="217"/>
      <c r="S29" s="217"/>
      <c r="T29" s="217"/>
      <c r="U29" s="217"/>
      <c r="V29" s="217"/>
      <c r="W29" s="217"/>
    </row>
    <row r="30" spans="7:23">
      <c r="P30" s="217"/>
      <c r="Q30" s="217"/>
      <c r="R30" s="217"/>
      <c r="S30" s="217"/>
      <c r="T30" s="217"/>
      <c r="U30" s="217"/>
      <c r="V30" s="217"/>
      <c r="W30" s="217"/>
    </row>
  </sheetData>
  <sheetProtection selectLockedCells="1" selectUnlockedCells="1"/>
  <mergeCells count="4">
    <mergeCell ref="A1:L1"/>
    <mergeCell ref="M1:R1"/>
    <mergeCell ref="S1:V1"/>
    <mergeCell ref="J8:L8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C176"/>
  <sheetViews>
    <sheetView zoomScale="70" zoomScaleNormal="70" zoomScalePageLayoutView="125" workbookViewId="0">
      <selection activeCell="D39" sqref="D39"/>
    </sheetView>
  </sheetViews>
  <sheetFormatPr baseColWidth="10" defaultColWidth="11.42578125" defaultRowHeight="12.75"/>
  <cols>
    <col min="1" max="1" width="63.85546875" bestFit="1" customWidth="1"/>
    <col min="2" max="2" width="53.85546875" customWidth="1"/>
    <col min="3" max="3" width="18" bestFit="1" customWidth="1"/>
    <col min="4" max="4" width="18.42578125" bestFit="1" customWidth="1"/>
    <col min="5" max="5" width="19.140625" style="460" bestFit="1" customWidth="1"/>
    <col min="6" max="6" width="19.140625" style="500" customWidth="1"/>
    <col min="7" max="7" width="23.28515625" customWidth="1"/>
    <col min="8" max="8" width="17.7109375" bestFit="1" customWidth="1"/>
    <col min="9" max="10" width="18.28515625" bestFit="1" customWidth="1"/>
    <col min="11" max="11" width="9.42578125" customWidth="1"/>
    <col min="12" max="12" width="10.140625" customWidth="1"/>
    <col min="13" max="13" width="9.42578125" customWidth="1"/>
    <col min="14" max="14" width="10.42578125" customWidth="1"/>
    <col min="15" max="17" width="9.85546875" bestFit="1" customWidth="1"/>
    <col min="18" max="18" width="15.42578125" bestFit="1" customWidth="1"/>
    <col min="19" max="19" width="13" bestFit="1" customWidth="1"/>
    <col min="20" max="20" width="10.42578125" bestFit="1" customWidth="1"/>
    <col min="21" max="21" width="10.140625" bestFit="1" customWidth="1"/>
    <col min="22" max="22" width="17.5703125" bestFit="1" customWidth="1"/>
    <col min="23" max="23" width="18.42578125" customWidth="1"/>
  </cols>
  <sheetData>
    <row r="1" spans="1:29" ht="20.25">
      <c r="B1" s="526" t="s">
        <v>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217"/>
    </row>
    <row r="2" spans="1:29" ht="17.25" thickBot="1">
      <c r="B2" s="14"/>
      <c r="K2" s="3"/>
      <c r="L2" s="4"/>
      <c r="M2" s="4"/>
      <c r="N2" s="217"/>
      <c r="O2" s="5"/>
      <c r="P2" s="5"/>
      <c r="Q2" s="5"/>
      <c r="R2" s="5"/>
      <c r="S2" s="217"/>
      <c r="T2" s="217"/>
      <c r="U2" s="217"/>
      <c r="V2" s="217"/>
      <c r="W2" s="217"/>
      <c r="X2" s="217"/>
    </row>
    <row r="3" spans="1:29" s="220" customFormat="1" ht="17.25" thickTop="1" thickBot="1">
      <c r="A3" s="208" t="s">
        <v>35</v>
      </c>
      <c r="B3" s="15" t="s">
        <v>11</v>
      </c>
      <c r="C3" s="208" t="s">
        <v>12</v>
      </c>
      <c r="D3" s="208" t="s">
        <v>13</v>
      </c>
      <c r="E3" s="208" t="s">
        <v>529</v>
      </c>
      <c r="F3" s="208" t="s">
        <v>576</v>
      </c>
      <c r="G3" s="208" t="s">
        <v>14</v>
      </c>
      <c r="H3" s="54" t="s">
        <v>16</v>
      </c>
      <c r="I3" s="54" t="s">
        <v>17</v>
      </c>
      <c r="J3" s="54" t="s">
        <v>18</v>
      </c>
      <c r="K3" s="189" t="s">
        <v>0</v>
      </c>
      <c r="L3" s="189" t="s">
        <v>1</v>
      </c>
      <c r="M3" s="189" t="s">
        <v>2</v>
      </c>
      <c r="N3" s="192"/>
      <c r="O3" s="190"/>
      <c r="P3" s="162"/>
      <c r="Q3" s="190"/>
      <c r="R3" s="161"/>
      <c r="S3" s="161"/>
      <c r="T3" s="501"/>
      <c r="U3" s="190"/>
      <c r="V3" s="190"/>
      <c r="W3" s="162"/>
      <c r="X3" s="520"/>
    </row>
    <row r="4" spans="1:29" s="166" customFormat="1" ht="14.25" thickTop="1" thickBot="1">
      <c r="A4" s="166" t="s">
        <v>167</v>
      </c>
      <c r="B4" s="166" t="s">
        <v>168</v>
      </c>
      <c r="C4" s="166" t="s">
        <v>83</v>
      </c>
      <c r="D4" s="166" t="s">
        <v>59</v>
      </c>
      <c r="E4" s="22" t="s">
        <v>530</v>
      </c>
      <c r="F4" s="22" t="str">
        <f>IF(AND($D4="ARABA",$E4="X"),"LOTE 1",IF(AND($D4="ARABA",$E4=""),"LOTE 4",IF(AND($D4="GIPUZKOA",$E4="X"),"LOTE 2",IF(AND($D4="GIPUZKOA",$E4=""),"LOTE 5",IF(AND($D4="BIZKAIA",$E4="X"),"LOTE 3",IF(AND($D4="BIZKAIA",$E4= ""),"LOTE 6",))))))</f>
        <v>LOTE 1</v>
      </c>
      <c r="G4" s="166" t="s">
        <v>169</v>
      </c>
      <c r="H4" s="38">
        <v>100</v>
      </c>
      <c r="I4" s="38">
        <v>100</v>
      </c>
      <c r="J4" s="60">
        <v>100</v>
      </c>
      <c r="K4" s="320">
        <v>67988</v>
      </c>
      <c r="L4" s="320">
        <v>121131</v>
      </c>
      <c r="M4" s="320">
        <v>61578</v>
      </c>
      <c r="N4" s="58"/>
      <c r="O4" s="59"/>
      <c r="P4" s="59"/>
      <c r="Q4" s="59"/>
      <c r="R4" s="59"/>
      <c r="S4" s="244"/>
      <c r="T4" s="59"/>
      <c r="U4" s="59"/>
      <c r="V4" s="59"/>
      <c r="W4" s="523"/>
      <c r="X4" s="51"/>
    </row>
    <row r="5" spans="1:29" s="166" customFormat="1" ht="14.25" thickTop="1" thickBot="1">
      <c r="A5" s="166" t="s">
        <v>170</v>
      </c>
      <c r="B5" s="166" t="s">
        <v>171</v>
      </c>
      <c r="C5" s="166" t="s">
        <v>172</v>
      </c>
      <c r="D5" s="166" t="s">
        <v>30</v>
      </c>
      <c r="E5" s="22" t="s">
        <v>530</v>
      </c>
      <c r="F5" s="22" t="str">
        <f t="shared" ref="F5:F16" si="0">IF(AND($D5="ARABA",$E5="X"),"LOTE 1",IF(AND($D5="ARABA",$E5=""),"LOTE 4",IF(AND($D5="GIPUZKOA",$E5="X"),"LOTE 2",IF(AND($D5="GIPUZKOA",$E5=""),"LOTE 5",IF(AND($D5="BIZKAIA",$E5="X"),"LOTE 3",IF(AND($D5="BIZKAIA",$E5= ""),"LOTE 6",))))))</f>
        <v>LOTE 3</v>
      </c>
      <c r="G5" s="166" t="s">
        <v>173</v>
      </c>
      <c r="H5" s="41">
        <v>90</v>
      </c>
      <c r="I5" s="41">
        <v>90</v>
      </c>
      <c r="J5" s="61">
        <v>150</v>
      </c>
      <c r="K5" s="90">
        <v>75898</v>
      </c>
      <c r="L5" s="90">
        <v>122435</v>
      </c>
      <c r="M5" s="90">
        <v>93910</v>
      </c>
      <c r="N5" s="58"/>
      <c r="O5" s="59"/>
      <c r="P5" s="59"/>
      <c r="Q5" s="59"/>
      <c r="R5" s="59"/>
      <c r="S5" s="244"/>
      <c r="T5" s="59"/>
      <c r="U5" s="59"/>
      <c r="V5" s="59"/>
      <c r="W5" s="523"/>
      <c r="X5" s="51"/>
    </row>
    <row r="6" spans="1:29" s="166" customFormat="1" ht="14.25" thickTop="1" thickBot="1">
      <c r="A6" s="166" t="s">
        <v>174</v>
      </c>
      <c r="B6" s="166" t="s">
        <v>175</v>
      </c>
      <c r="C6" s="166" t="s">
        <v>172</v>
      </c>
      <c r="D6" s="166" t="s">
        <v>30</v>
      </c>
      <c r="E6" s="22"/>
      <c r="F6" s="22" t="str">
        <f t="shared" si="0"/>
        <v>LOTE 6</v>
      </c>
      <c r="G6" s="166" t="s">
        <v>176</v>
      </c>
      <c r="H6" s="41">
        <v>9.6199999999999992</v>
      </c>
      <c r="I6" s="41">
        <v>9.6199999999999992</v>
      </c>
      <c r="J6" s="61">
        <v>9.6199999999999992</v>
      </c>
      <c r="K6" s="90">
        <v>3</v>
      </c>
      <c r="L6" s="90">
        <v>5</v>
      </c>
      <c r="M6" s="90">
        <v>0</v>
      </c>
      <c r="N6" s="58"/>
      <c r="O6" s="59"/>
      <c r="P6" s="59"/>
      <c r="Q6" s="59"/>
      <c r="R6" s="59"/>
      <c r="S6" s="244"/>
      <c r="T6" s="59"/>
      <c r="U6" s="59"/>
      <c r="V6" s="59"/>
      <c r="W6" s="523"/>
      <c r="X6" s="51"/>
    </row>
    <row r="7" spans="1:29" s="166" customFormat="1" ht="14.25" thickTop="1" thickBot="1">
      <c r="A7" s="166" t="s">
        <v>177</v>
      </c>
      <c r="B7" s="166" t="s">
        <v>178</v>
      </c>
      <c r="C7" s="51" t="s">
        <v>29</v>
      </c>
      <c r="D7" s="166" t="s">
        <v>30</v>
      </c>
      <c r="E7" s="22" t="s">
        <v>530</v>
      </c>
      <c r="F7" s="22" t="str">
        <f t="shared" si="0"/>
        <v>LOTE 3</v>
      </c>
      <c r="G7" s="166" t="s">
        <v>179</v>
      </c>
      <c r="H7" s="41">
        <v>165</v>
      </c>
      <c r="I7" s="41">
        <v>165</v>
      </c>
      <c r="J7" s="61">
        <v>165</v>
      </c>
      <c r="K7" s="389">
        <v>95314</v>
      </c>
      <c r="L7" s="389">
        <v>155406</v>
      </c>
      <c r="M7" s="389">
        <v>105631</v>
      </c>
      <c r="N7" s="58"/>
      <c r="O7" s="59"/>
      <c r="P7" s="59"/>
      <c r="Q7" s="59"/>
      <c r="R7" s="59"/>
      <c r="S7" s="244"/>
      <c r="T7" s="59"/>
      <c r="U7" s="59"/>
      <c r="V7" s="59"/>
      <c r="W7" s="523"/>
      <c r="X7" s="51"/>
    </row>
    <row r="8" spans="1:29" s="166" customFormat="1" ht="14.25" thickTop="1" thickBot="1">
      <c r="A8" s="166" t="s">
        <v>180</v>
      </c>
      <c r="B8" s="166" t="s">
        <v>181</v>
      </c>
      <c r="C8" s="51" t="s">
        <v>29</v>
      </c>
      <c r="D8" s="166" t="s">
        <v>30</v>
      </c>
      <c r="E8" s="22" t="s">
        <v>530</v>
      </c>
      <c r="F8" s="22" t="str">
        <f t="shared" si="0"/>
        <v>LOTE 3</v>
      </c>
      <c r="G8" s="166" t="s">
        <v>182</v>
      </c>
      <c r="H8" s="41">
        <v>132</v>
      </c>
      <c r="I8" s="41">
        <v>132</v>
      </c>
      <c r="J8" s="61">
        <v>132</v>
      </c>
      <c r="K8" s="90">
        <v>65458</v>
      </c>
      <c r="L8" s="90">
        <v>124377</v>
      </c>
      <c r="M8" s="90">
        <v>57851</v>
      </c>
      <c r="N8" s="58"/>
      <c r="O8" s="59"/>
      <c r="P8" s="59"/>
      <c r="Q8" s="59"/>
      <c r="R8" s="59"/>
      <c r="S8" s="244"/>
      <c r="T8" s="59"/>
      <c r="U8" s="59"/>
      <c r="V8" s="59"/>
      <c r="W8" s="523"/>
      <c r="X8" s="51"/>
    </row>
    <row r="9" spans="1:29" s="166" customFormat="1" ht="14.25" thickTop="1" thickBot="1">
      <c r="A9" s="166" t="s">
        <v>183</v>
      </c>
      <c r="B9" s="166" t="s">
        <v>184</v>
      </c>
      <c r="C9" s="51" t="s">
        <v>29</v>
      </c>
      <c r="D9" s="166" t="s">
        <v>30</v>
      </c>
      <c r="E9" s="22" t="s">
        <v>530</v>
      </c>
      <c r="F9" s="22" t="str">
        <f t="shared" si="0"/>
        <v>LOTE 3</v>
      </c>
      <c r="G9" s="166" t="s">
        <v>185</v>
      </c>
      <c r="H9" s="41">
        <v>85</v>
      </c>
      <c r="I9" s="41">
        <v>85</v>
      </c>
      <c r="J9" s="61">
        <v>85</v>
      </c>
      <c r="K9" s="90">
        <v>55631</v>
      </c>
      <c r="L9" s="90">
        <v>104116</v>
      </c>
      <c r="M9" s="90">
        <v>78576</v>
      </c>
      <c r="N9" s="58"/>
      <c r="O9" s="59"/>
      <c r="P9" s="59"/>
      <c r="Q9" s="59"/>
      <c r="R9" s="59"/>
      <c r="S9" s="244"/>
      <c r="T9" s="59"/>
      <c r="U9" s="59"/>
      <c r="V9" s="59"/>
      <c r="W9" s="523"/>
      <c r="X9" s="51"/>
    </row>
    <row r="10" spans="1:29" s="166" customFormat="1" ht="14.25" thickTop="1" thickBot="1">
      <c r="A10" s="166" t="s">
        <v>186</v>
      </c>
      <c r="B10" s="166" t="s">
        <v>187</v>
      </c>
      <c r="C10" s="51" t="s">
        <v>46</v>
      </c>
      <c r="D10" s="166" t="s">
        <v>47</v>
      </c>
      <c r="E10" s="460" t="s">
        <v>530</v>
      </c>
      <c r="F10" s="22" t="str">
        <f t="shared" si="0"/>
        <v>LOTE 2</v>
      </c>
      <c r="G10" s="166" t="s">
        <v>188</v>
      </c>
      <c r="H10" s="41">
        <v>170</v>
      </c>
      <c r="I10" s="41">
        <v>263</v>
      </c>
      <c r="J10" s="61">
        <v>360</v>
      </c>
      <c r="K10" s="90">
        <v>122640</v>
      </c>
      <c r="L10" s="90">
        <v>245254</v>
      </c>
      <c r="M10" s="90">
        <v>206000</v>
      </c>
      <c r="N10" s="58"/>
      <c r="O10" s="59"/>
      <c r="P10" s="59"/>
      <c r="Q10" s="59"/>
      <c r="R10" s="59"/>
      <c r="S10" s="244"/>
      <c r="T10" s="59"/>
      <c r="U10" s="59"/>
      <c r="V10" s="59"/>
      <c r="W10" s="523"/>
      <c r="X10" s="51"/>
    </row>
    <row r="11" spans="1:29" s="166" customFormat="1" ht="14.25" thickTop="1" thickBot="1">
      <c r="A11" s="166" t="s">
        <v>189</v>
      </c>
      <c r="B11" s="166" t="s">
        <v>190</v>
      </c>
      <c r="C11" s="51" t="s">
        <v>46</v>
      </c>
      <c r="D11" s="166" t="s">
        <v>47</v>
      </c>
      <c r="E11" s="460" t="s">
        <v>530</v>
      </c>
      <c r="F11" s="22" t="str">
        <f t="shared" si="0"/>
        <v>LOTE 2</v>
      </c>
      <c r="G11" s="166" t="s">
        <v>191</v>
      </c>
      <c r="H11" s="41">
        <v>68</v>
      </c>
      <c r="I11" s="41">
        <v>72</v>
      </c>
      <c r="J11" s="61">
        <v>130</v>
      </c>
      <c r="K11" s="90">
        <v>46648</v>
      </c>
      <c r="L11" s="90">
        <v>81330</v>
      </c>
      <c r="M11" s="90">
        <v>53730</v>
      </c>
      <c r="N11" s="58"/>
      <c r="O11" s="59"/>
      <c r="P11" s="59"/>
      <c r="Q11" s="59"/>
      <c r="R11" s="59"/>
      <c r="S11" s="244"/>
      <c r="T11" s="59"/>
      <c r="U11" s="59"/>
      <c r="V11" s="59"/>
      <c r="W11" s="523"/>
      <c r="X11" s="51"/>
    </row>
    <row r="12" spans="1:29" s="166" customFormat="1" ht="14.25" thickTop="1" thickBot="1">
      <c r="A12" s="166" t="s">
        <v>192</v>
      </c>
      <c r="B12" s="166" t="s">
        <v>193</v>
      </c>
      <c r="C12" s="51" t="s">
        <v>46</v>
      </c>
      <c r="D12" s="166" t="s">
        <v>47</v>
      </c>
      <c r="E12" s="460" t="s">
        <v>530</v>
      </c>
      <c r="F12" s="22" t="str">
        <f t="shared" si="0"/>
        <v>LOTE 2</v>
      </c>
      <c r="G12" s="166" t="s">
        <v>194</v>
      </c>
      <c r="H12" s="41">
        <v>40</v>
      </c>
      <c r="I12" s="41">
        <v>40</v>
      </c>
      <c r="J12" s="61">
        <v>50</v>
      </c>
      <c r="K12" s="90">
        <v>31320</v>
      </c>
      <c r="L12" s="90">
        <v>58399</v>
      </c>
      <c r="M12" s="90">
        <v>39162</v>
      </c>
      <c r="N12" s="58"/>
      <c r="O12" s="59"/>
      <c r="P12" s="59"/>
      <c r="Q12" s="59"/>
      <c r="R12" s="59"/>
      <c r="S12" s="244"/>
      <c r="T12" s="59"/>
      <c r="U12" s="59"/>
      <c r="V12" s="59"/>
      <c r="W12" s="523"/>
      <c r="X12" s="51"/>
    </row>
    <row r="13" spans="1:29" s="273" customFormat="1" ht="14.25" thickTop="1" thickBot="1">
      <c r="A13" s="166" t="s">
        <v>215</v>
      </c>
      <c r="B13" s="166" t="s">
        <v>216</v>
      </c>
      <c r="C13" s="51" t="s">
        <v>29</v>
      </c>
      <c r="D13" s="166" t="s">
        <v>30</v>
      </c>
      <c r="E13" s="460" t="s">
        <v>530</v>
      </c>
      <c r="F13" s="22" t="str">
        <f t="shared" si="0"/>
        <v>LOTE 3</v>
      </c>
      <c r="G13" s="166" t="s">
        <v>217</v>
      </c>
      <c r="H13" s="41">
        <v>360</v>
      </c>
      <c r="I13" s="41">
        <v>360</v>
      </c>
      <c r="J13" s="61">
        <v>390</v>
      </c>
      <c r="K13" s="90">
        <v>268203</v>
      </c>
      <c r="L13" s="90">
        <v>457385</v>
      </c>
      <c r="M13" s="90">
        <v>268122</v>
      </c>
      <c r="N13" s="58"/>
      <c r="O13" s="59"/>
      <c r="P13" s="59"/>
      <c r="Q13" s="59"/>
      <c r="R13" s="59"/>
      <c r="S13" s="244"/>
      <c r="T13" s="59"/>
      <c r="U13" s="59"/>
      <c r="V13" s="59"/>
      <c r="W13" s="523"/>
      <c r="X13" s="49"/>
      <c r="Y13" s="52"/>
      <c r="Z13" s="52"/>
      <c r="AA13" s="52"/>
      <c r="AB13" s="52"/>
      <c r="AC13" s="167"/>
    </row>
    <row r="14" spans="1:29" s="273" customFormat="1" ht="14.25" thickTop="1" thickBot="1">
      <c r="A14" s="166" t="s">
        <v>195</v>
      </c>
      <c r="B14" s="166" t="s">
        <v>196</v>
      </c>
      <c r="C14" s="166" t="s">
        <v>83</v>
      </c>
      <c r="D14" s="166" t="s">
        <v>59</v>
      </c>
      <c r="E14" s="460" t="s">
        <v>530</v>
      </c>
      <c r="F14" s="22" t="str">
        <f t="shared" si="0"/>
        <v>LOTE 1</v>
      </c>
      <c r="G14" s="166" t="s">
        <v>197</v>
      </c>
      <c r="H14" s="41">
        <v>300</v>
      </c>
      <c r="I14" s="41">
        <v>300</v>
      </c>
      <c r="J14" s="61">
        <v>300</v>
      </c>
      <c r="K14" s="90">
        <v>294683</v>
      </c>
      <c r="L14" s="90">
        <v>497690</v>
      </c>
      <c r="M14" s="90">
        <v>341244</v>
      </c>
      <c r="N14" s="58"/>
      <c r="O14" s="59"/>
      <c r="P14" s="59"/>
      <c r="Q14" s="59"/>
      <c r="R14" s="59"/>
      <c r="S14" s="244"/>
      <c r="T14" s="59"/>
      <c r="U14" s="59"/>
      <c r="V14" s="59"/>
      <c r="W14" s="523"/>
      <c r="X14" s="49"/>
      <c r="Y14" s="52"/>
      <c r="Z14" s="52"/>
      <c r="AA14" s="52"/>
      <c r="AB14" s="52"/>
      <c r="AC14" s="167"/>
    </row>
    <row r="15" spans="1:29" s="273" customFormat="1" ht="14.25" thickTop="1" thickBot="1">
      <c r="A15" s="166" t="s">
        <v>201</v>
      </c>
      <c r="B15" s="166" t="s">
        <v>202</v>
      </c>
      <c r="C15" s="166" t="s">
        <v>83</v>
      </c>
      <c r="D15" s="166" t="s">
        <v>59</v>
      </c>
      <c r="E15" s="460" t="s">
        <v>530</v>
      </c>
      <c r="F15" s="22" t="str">
        <f t="shared" si="0"/>
        <v>LOTE 1</v>
      </c>
      <c r="G15" s="166" t="s">
        <v>203</v>
      </c>
      <c r="H15" s="41">
        <v>425</v>
      </c>
      <c r="I15" s="41">
        <v>425</v>
      </c>
      <c r="J15" s="61">
        <v>425</v>
      </c>
      <c r="K15" s="90">
        <v>328058</v>
      </c>
      <c r="L15" s="90">
        <v>592644</v>
      </c>
      <c r="M15" s="90">
        <v>423562</v>
      </c>
      <c r="N15" s="58"/>
      <c r="O15" s="59"/>
      <c r="P15" s="59"/>
      <c r="Q15" s="59"/>
      <c r="R15" s="59"/>
      <c r="S15" s="244"/>
      <c r="T15" s="59"/>
      <c r="U15" s="59"/>
      <c r="V15" s="59"/>
      <c r="W15" s="523"/>
      <c r="X15" s="49"/>
      <c r="Y15" s="52"/>
      <c r="Z15" s="52"/>
      <c r="AA15" s="52"/>
      <c r="AB15" s="52"/>
      <c r="AC15" s="167"/>
    </row>
    <row r="16" spans="1:29" s="273" customFormat="1" ht="14.25" thickTop="1" thickBot="1">
      <c r="A16" s="166" t="s">
        <v>328</v>
      </c>
      <c r="B16" s="166" t="s">
        <v>329</v>
      </c>
      <c r="C16" s="51" t="s">
        <v>46</v>
      </c>
      <c r="D16" s="166" t="s">
        <v>47</v>
      </c>
      <c r="E16" s="460" t="s">
        <v>530</v>
      </c>
      <c r="F16" s="22" t="str">
        <f t="shared" si="0"/>
        <v>LOTE 2</v>
      </c>
      <c r="G16" s="166" t="s">
        <v>330</v>
      </c>
      <c r="H16" s="41">
        <v>180</v>
      </c>
      <c r="I16" s="41">
        <v>180</v>
      </c>
      <c r="J16" s="61">
        <v>350</v>
      </c>
      <c r="K16" s="90">
        <v>58047</v>
      </c>
      <c r="L16" s="90">
        <v>127628</v>
      </c>
      <c r="M16" s="90">
        <v>112466</v>
      </c>
      <c r="N16" s="58"/>
      <c r="O16" s="59"/>
      <c r="P16" s="59"/>
      <c r="Q16" s="59"/>
      <c r="R16" s="59"/>
      <c r="S16" s="244"/>
      <c r="T16" s="59"/>
      <c r="U16" s="59"/>
      <c r="V16" s="59"/>
      <c r="W16" s="523"/>
      <c r="X16" s="49"/>
      <c r="Y16" s="52"/>
      <c r="Z16" s="52"/>
      <c r="AA16" s="52"/>
      <c r="AB16" s="52"/>
      <c r="AC16" s="167"/>
    </row>
    <row r="17" spans="1:24" s="16" customFormat="1" ht="13.5" thickTop="1">
      <c r="A17" s="17"/>
      <c r="B17" s="18"/>
      <c r="C17" s="19"/>
      <c r="D17" s="19"/>
      <c r="E17" s="460"/>
      <c r="F17" s="500"/>
      <c r="G17" s="18"/>
      <c r="H17" s="79"/>
      <c r="I17" s="79"/>
      <c r="J17" s="79"/>
      <c r="K17" s="23"/>
      <c r="L17" s="23"/>
      <c r="M17" s="23"/>
      <c r="N17" s="510"/>
      <c r="O17" s="510"/>
      <c r="P17" s="510"/>
      <c r="Q17" s="510"/>
      <c r="R17" s="510"/>
      <c r="S17" s="511"/>
      <c r="T17" s="512"/>
      <c r="U17" s="512"/>
      <c r="V17" s="512"/>
      <c r="W17" s="512"/>
      <c r="X17" s="510"/>
    </row>
    <row r="18" spans="1:24" s="16" customFormat="1">
      <c r="A18" s="17"/>
      <c r="B18" s="18"/>
      <c r="C18" s="19"/>
      <c r="D18" s="19"/>
      <c r="E18" s="460"/>
      <c r="F18" s="500"/>
      <c r="G18" s="18"/>
      <c r="H18" s="80"/>
      <c r="I18" s="80"/>
      <c r="J18" s="80"/>
      <c r="K18" s="25"/>
      <c r="L18" s="25"/>
      <c r="M18" s="25"/>
      <c r="S18" s="21"/>
    </row>
    <row r="19" spans="1:24">
      <c r="J19" s="62" t="s">
        <v>6</v>
      </c>
      <c r="K19" s="13">
        <f>SUM(K4:K16)</f>
        <v>1509891</v>
      </c>
      <c r="L19" s="13">
        <f>SUM(L4:L16)</f>
        <v>2687800</v>
      </c>
      <c r="M19" s="13">
        <f>SUM(M4:M16)</f>
        <v>1841832</v>
      </c>
      <c r="N19" s="62" t="s">
        <v>243</v>
      </c>
    </row>
    <row r="20" spans="1:24">
      <c r="J20" s="62"/>
      <c r="K20" s="527">
        <f>SUM(K19:M19)</f>
        <v>6039523</v>
      </c>
      <c r="L20" s="527"/>
      <c r="M20" s="527"/>
      <c r="N20" s="62" t="s">
        <v>243</v>
      </c>
    </row>
    <row r="21" spans="1:24" ht="13.5" thickBot="1">
      <c r="R21" s="217"/>
      <c r="S21" s="217"/>
      <c r="T21" s="217"/>
      <c r="U21" s="217"/>
      <c r="V21" s="217"/>
      <c r="W21" s="217"/>
      <c r="X21" s="217"/>
    </row>
    <row r="22" spans="1:24" ht="13.5" thickTop="1">
      <c r="I22" s="293"/>
      <c r="J22" s="441" t="s">
        <v>525</v>
      </c>
      <c r="K22" s="442" t="s">
        <v>0</v>
      </c>
      <c r="L22" s="442" t="s">
        <v>1</v>
      </c>
      <c r="M22" s="443" t="s">
        <v>2</v>
      </c>
      <c r="N22" s="481" t="s">
        <v>245</v>
      </c>
      <c r="R22" s="298"/>
      <c r="S22" s="298"/>
      <c r="T22" s="217"/>
      <c r="U22" s="217"/>
      <c r="V22" s="298"/>
      <c r="W22" s="298"/>
      <c r="X22" s="217"/>
    </row>
    <row r="23" spans="1:24">
      <c r="G23" s="228"/>
      <c r="H23" s="299"/>
      <c r="I23" s="293"/>
      <c r="J23" s="444"/>
      <c r="K23" s="233">
        <f>SUMIFS(K4:K16,$D4:$D16,"ARABA",$E4:$E16,"")</f>
        <v>0</v>
      </c>
      <c r="L23" s="233">
        <f t="shared" ref="L23:M23" si="1">SUMIFS(L4:L16,$D4:$D16,"ARABA",$E4:$E16,"")</f>
        <v>0</v>
      </c>
      <c r="M23" s="420">
        <f t="shared" si="1"/>
        <v>0</v>
      </c>
      <c r="N23" s="293">
        <f>SUM(K23:M23)</f>
        <v>0</v>
      </c>
      <c r="R23" s="298"/>
      <c r="S23" s="233"/>
      <c r="T23" s="217"/>
      <c r="U23" s="217"/>
      <c r="V23" s="298"/>
      <c r="W23" s="233"/>
      <c r="X23" s="217"/>
    </row>
    <row r="24" spans="1:24">
      <c r="G24" s="228"/>
      <c r="H24" s="299"/>
      <c r="I24" s="293"/>
      <c r="J24" s="444"/>
      <c r="K24" s="233"/>
      <c r="L24" s="233"/>
      <c r="M24" s="420"/>
      <c r="N24" s="293"/>
      <c r="R24" s="298"/>
      <c r="S24" s="233"/>
      <c r="T24" s="217"/>
      <c r="U24" s="217"/>
      <c r="V24" s="298"/>
      <c r="W24" s="233"/>
      <c r="X24" s="217"/>
    </row>
    <row r="25" spans="1:24">
      <c r="G25" s="228"/>
      <c r="H25" s="299"/>
      <c r="I25" s="293"/>
      <c r="J25" s="444" t="s">
        <v>526</v>
      </c>
      <c r="K25" s="233"/>
      <c r="L25" s="233"/>
      <c r="M25" s="420"/>
      <c r="N25" s="293"/>
      <c r="R25" s="298"/>
      <c r="S25" s="233"/>
      <c r="T25" s="217"/>
      <c r="U25" s="217"/>
      <c r="V25" s="298"/>
      <c r="W25" s="233"/>
      <c r="X25" s="217"/>
    </row>
    <row r="26" spans="1:24">
      <c r="G26" s="228"/>
      <c r="H26" s="300"/>
      <c r="I26" s="293"/>
      <c r="J26" s="444"/>
      <c r="K26" s="233">
        <f>SUMIFS(K4:K16,$D4:$D16,"GIPUZKOA",$E4:$E16,"")</f>
        <v>0</v>
      </c>
      <c r="L26" s="233">
        <f t="shared" ref="L26:M26" si="2">SUMIFS(L4:L16,$D4:$D16,"GIPUZKOA",$E4:$E16,"")</f>
        <v>0</v>
      </c>
      <c r="M26" s="420">
        <f t="shared" si="2"/>
        <v>0</v>
      </c>
      <c r="N26" s="293">
        <f t="shared" ref="N26:N29" si="3">SUM(K26:M26)</f>
        <v>0</v>
      </c>
      <c r="R26" s="298"/>
      <c r="S26" s="233"/>
      <c r="T26" s="217"/>
      <c r="U26" s="217"/>
      <c r="V26" s="298"/>
      <c r="W26" s="233"/>
      <c r="X26" s="217"/>
    </row>
    <row r="27" spans="1:24">
      <c r="G27" s="228"/>
      <c r="H27" s="300"/>
      <c r="I27" s="293"/>
      <c r="J27" s="444"/>
      <c r="K27" s="233"/>
      <c r="L27" s="233"/>
      <c r="M27" s="420"/>
      <c r="N27" s="293"/>
      <c r="R27" s="298"/>
      <c r="S27" s="233"/>
      <c r="T27" s="217"/>
      <c r="U27" s="217"/>
      <c r="V27" s="298"/>
      <c r="W27" s="233"/>
      <c r="X27" s="217"/>
    </row>
    <row r="28" spans="1:24">
      <c r="G28" s="228"/>
      <c r="H28" s="300"/>
      <c r="I28" s="293"/>
      <c r="J28" s="444" t="s">
        <v>527</v>
      </c>
      <c r="K28" s="233"/>
      <c r="L28" s="233"/>
      <c r="M28" s="420"/>
      <c r="N28" s="293"/>
      <c r="R28" s="298"/>
      <c r="S28" s="233"/>
      <c r="T28" s="217"/>
      <c r="U28" s="217"/>
      <c r="V28" s="298"/>
      <c r="W28" s="233"/>
      <c r="X28" s="217"/>
    </row>
    <row r="29" spans="1:24" ht="13.5" thickBot="1">
      <c r="G29" s="229"/>
      <c r="H29" s="300"/>
      <c r="I29" s="293"/>
      <c r="J29" s="445"/>
      <c r="K29" s="422">
        <f>SUMIFS(K4:K16,$D4:$D16,"BIZKAIA",$E4:$E16,"")</f>
        <v>3</v>
      </c>
      <c r="L29" s="422">
        <f t="shared" ref="L29:M29" si="4">SUMIFS(L4:L16,$D4:$D16,"BIZKAIA",$E4:$E16,"")</f>
        <v>5</v>
      </c>
      <c r="M29" s="423">
        <f t="shared" si="4"/>
        <v>0</v>
      </c>
      <c r="N29" s="293">
        <f t="shared" si="3"/>
        <v>8</v>
      </c>
      <c r="R29" s="298"/>
      <c r="S29" s="233"/>
      <c r="T29" s="217"/>
      <c r="U29" s="217"/>
      <c r="V29" s="298"/>
      <c r="W29" s="233"/>
      <c r="X29" s="217"/>
    </row>
    <row r="30" spans="1:24" ht="13.5" thickTop="1">
      <c r="G30" s="229"/>
      <c r="H30" s="300"/>
      <c r="I30" s="300"/>
      <c r="J30" s="300"/>
      <c r="N30" s="293"/>
      <c r="R30" s="300"/>
      <c r="S30" s="217"/>
      <c r="T30" s="217"/>
      <c r="U30" s="217"/>
      <c r="V30" s="300"/>
      <c r="W30" s="217"/>
      <c r="X30" s="217"/>
    </row>
    <row r="31" spans="1:24" ht="13.5" thickBot="1">
      <c r="G31" s="229"/>
      <c r="H31" s="300"/>
      <c r="I31" s="300"/>
      <c r="J31" s="300"/>
      <c r="N31" s="293"/>
      <c r="R31" s="300"/>
      <c r="S31" s="217"/>
      <c r="T31" s="217"/>
      <c r="U31" s="217"/>
      <c r="V31" s="300"/>
      <c r="W31" s="217"/>
      <c r="X31" s="217"/>
    </row>
    <row r="32" spans="1:24" ht="13.5" thickTop="1">
      <c r="G32" s="229"/>
      <c r="H32" s="300"/>
      <c r="I32" s="300"/>
      <c r="J32" s="441" t="s">
        <v>531</v>
      </c>
      <c r="K32" s="442" t="s">
        <v>0</v>
      </c>
      <c r="L32" s="442" t="s">
        <v>1</v>
      </c>
      <c r="M32" s="443" t="s">
        <v>2</v>
      </c>
      <c r="N32" s="318" t="s">
        <v>245</v>
      </c>
      <c r="R32" s="298"/>
      <c r="S32" s="298"/>
      <c r="T32" s="217"/>
      <c r="U32" s="217"/>
      <c r="V32" s="298"/>
      <c r="W32" s="298"/>
      <c r="X32" s="217"/>
    </row>
    <row r="33" spans="5:24">
      <c r="G33" s="228"/>
      <c r="H33" s="302"/>
      <c r="I33" s="302"/>
      <c r="J33" s="444"/>
      <c r="K33" s="233">
        <f>SUMIFS(K4:K16,$D4:$D16,"ARABA",$E4:$E16,"X")</f>
        <v>690729</v>
      </c>
      <c r="L33" s="233">
        <f t="shared" ref="L33:M33" si="5">SUMIFS(L4:L16,$D4:$D16,"ARABA",$E4:$E16,"X")</f>
        <v>1211465</v>
      </c>
      <c r="M33" s="420">
        <f t="shared" si="5"/>
        <v>826384</v>
      </c>
      <c r="N33" s="293">
        <f>SUM(K33:M33)</f>
        <v>2728578</v>
      </c>
      <c r="R33" s="298"/>
      <c r="S33" s="233"/>
      <c r="T33" s="217"/>
      <c r="U33" s="217"/>
      <c r="V33" s="298"/>
      <c r="W33" s="233"/>
      <c r="X33" s="217"/>
    </row>
    <row r="34" spans="5:24">
      <c r="G34" s="228"/>
      <c r="H34" s="298"/>
      <c r="I34" s="298"/>
      <c r="J34" s="444"/>
      <c r="K34" s="233"/>
      <c r="L34" s="233"/>
      <c r="M34" s="420"/>
      <c r="N34" s="293"/>
      <c r="R34" s="298"/>
      <c r="S34" s="233"/>
      <c r="T34" s="217"/>
      <c r="U34" s="217"/>
      <c r="V34" s="298"/>
      <c r="W34" s="233"/>
      <c r="X34" s="217"/>
    </row>
    <row r="35" spans="5:24">
      <c r="G35" s="228"/>
      <c r="H35" s="299"/>
      <c r="I35" s="299"/>
      <c r="J35" s="444" t="s">
        <v>532</v>
      </c>
      <c r="K35" s="233"/>
      <c r="L35" s="233"/>
      <c r="M35" s="420"/>
      <c r="N35" s="293"/>
      <c r="R35" s="298"/>
      <c r="S35" s="233"/>
      <c r="T35" s="217"/>
      <c r="U35" s="217"/>
      <c r="V35" s="298"/>
      <c r="W35" s="233"/>
      <c r="X35" s="217"/>
    </row>
    <row r="36" spans="5:24">
      <c r="G36" s="228"/>
      <c r="H36" s="299"/>
      <c r="I36" s="299"/>
      <c r="J36" s="444"/>
      <c r="K36" s="233">
        <f>SUMIFS(K4:K16,$D4:$D16,"GIPUZKOA",$E4:$E16,"X")</f>
        <v>258655</v>
      </c>
      <c r="L36" s="233">
        <f t="shared" ref="L36:M36" si="6">SUMIFS(L4:L16,$D4:$D16,"GIPUZKOA",$E4:$E16,"X")</f>
        <v>512611</v>
      </c>
      <c r="M36" s="420">
        <f t="shared" si="6"/>
        <v>411358</v>
      </c>
      <c r="N36" s="293">
        <f t="shared" ref="N36:N39" si="7">SUM(K36:M36)</f>
        <v>1182624</v>
      </c>
      <c r="R36" s="298"/>
      <c r="S36" s="233"/>
      <c r="T36" s="217"/>
      <c r="U36" s="217"/>
      <c r="V36" s="298"/>
      <c r="W36" s="233"/>
      <c r="X36" s="217"/>
    </row>
    <row r="37" spans="5:24">
      <c r="G37" s="228"/>
      <c r="H37" s="299"/>
      <c r="I37" s="299"/>
      <c r="J37" s="444"/>
      <c r="K37" s="233"/>
      <c r="L37" s="233"/>
      <c r="M37" s="420"/>
      <c r="N37" s="293"/>
      <c r="R37" s="298"/>
      <c r="S37" s="233"/>
      <c r="T37" s="217"/>
      <c r="U37" s="217"/>
      <c r="V37" s="298"/>
      <c r="W37" s="233"/>
      <c r="X37" s="217"/>
    </row>
    <row r="38" spans="5:24">
      <c r="G38" s="227"/>
      <c r="H38" s="299"/>
      <c r="I38" s="299"/>
      <c r="J38" s="444" t="s">
        <v>533</v>
      </c>
      <c r="K38" s="233"/>
      <c r="L38" s="233"/>
      <c r="M38" s="420"/>
      <c r="N38" s="293"/>
      <c r="R38" s="298"/>
      <c r="S38" s="233"/>
      <c r="T38" s="217"/>
      <c r="U38" s="217"/>
      <c r="V38" s="298"/>
      <c r="W38" s="233"/>
      <c r="X38" s="217"/>
    </row>
    <row r="39" spans="5:24" ht="13.5" thickBot="1">
      <c r="G39" s="227"/>
      <c r="H39" s="303"/>
      <c r="I39" s="303"/>
      <c r="J39" s="445"/>
      <c r="K39" s="422">
        <f>SUMIFS(K4:K16,$D4:$D16,"BIZKAIA",$E4:$E16,"X")</f>
        <v>560504</v>
      </c>
      <c r="L39" s="422">
        <f t="shared" ref="L39:M39" si="8">SUMIFS(L4:L16,$D4:$D16,"BIZKAIA",$E4:$E16,"X")</f>
        <v>963719</v>
      </c>
      <c r="M39" s="423">
        <f t="shared" si="8"/>
        <v>604090</v>
      </c>
      <c r="N39" s="293">
        <f t="shared" si="7"/>
        <v>2128313</v>
      </c>
      <c r="R39" s="298"/>
      <c r="S39" s="233"/>
      <c r="T39" s="217"/>
      <c r="U39" s="217"/>
      <c r="V39" s="298"/>
      <c r="W39" s="233"/>
      <c r="X39" s="217"/>
    </row>
    <row r="40" spans="5:24" ht="13.5" thickTop="1">
      <c r="G40" s="227"/>
      <c r="H40" s="303"/>
      <c r="I40" s="303"/>
      <c r="J40" s="303"/>
      <c r="R40" s="217"/>
      <c r="S40" s="217"/>
      <c r="T40" s="217"/>
      <c r="U40" s="217"/>
      <c r="V40" s="217"/>
      <c r="W40" s="217"/>
      <c r="X40" s="217"/>
    </row>
    <row r="41" spans="5:24" s="215" customFormat="1">
      <c r="E41" s="460"/>
      <c r="F41" s="500"/>
      <c r="G41" s="227"/>
      <c r="H41" s="303"/>
      <c r="I41" s="303"/>
      <c r="J41" s="303"/>
      <c r="R41" s="217"/>
      <c r="S41" s="217"/>
      <c r="T41" s="217"/>
      <c r="U41" s="217"/>
      <c r="V41" s="217"/>
      <c r="W41" s="217"/>
      <c r="X41" s="217"/>
    </row>
    <row r="42" spans="5:24">
      <c r="G42" s="227"/>
      <c r="H42" s="303"/>
      <c r="I42" s="303"/>
      <c r="J42" s="303"/>
    </row>
    <row r="43" spans="5:24">
      <c r="G43" s="227"/>
      <c r="H43" s="303"/>
      <c r="I43" s="303"/>
      <c r="J43" s="303"/>
    </row>
    <row r="44" spans="5:24">
      <c r="G44" s="227"/>
      <c r="H44" s="303"/>
      <c r="I44" s="303"/>
      <c r="J44" s="303"/>
    </row>
    <row r="45" spans="5:24">
      <c r="G45" s="227"/>
      <c r="H45" s="302"/>
      <c r="I45" s="302"/>
      <c r="J45" s="302"/>
    </row>
    <row r="46" spans="5:24">
      <c r="G46" s="227"/>
      <c r="H46" s="298"/>
      <c r="I46" s="298"/>
      <c r="J46" s="298"/>
    </row>
    <row r="47" spans="5:24">
      <c r="G47" s="227"/>
      <c r="H47" s="299"/>
      <c r="I47" s="299"/>
      <c r="J47" s="299"/>
    </row>
    <row r="48" spans="5:24">
      <c r="G48" s="227"/>
      <c r="H48" s="299"/>
      <c r="I48" s="299"/>
      <c r="J48" s="299"/>
    </row>
    <row r="49" spans="4:10">
      <c r="G49" s="227"/>
      <c r="H49" s="299"/>
      <c r="I49" s="299"/>
      <c r="J49" s="299"/>
    </row>
    <row r="50" spans="4:10">
      <c r="G50" s="227"/>
      <c r="H50" s="299"/>
      <c r="I50" s="299"/>
      <c r="J50" s="299"/>
    </row>
    <row r="51" spans="4:10">
      <c r="G51" s="227"/>
      <c r="H51" s="300"/>
      <c r="I51" s="300"/>
      <c r="J51" s="300"/>
    </row>
    <row r="52" spans="4:10">
      <c r="D52" s="30"/>
      <c r="G52" s="227"/>
      <c r="H52" s="300"/>
      <c r="I52" s="300"/>
      <c r="J52" s="300"/>
    </row>
    <row r="53" spans="4:10">
      <c r="D53" s="30"/>
      <c r="G53" s="227"/>
      <c r="H53" s="300"/>
      <c r="I53" s="300"/>
      <c r="J53" s="300"/>
    </row>
    <row r="54" spans="4:10">
      <c r="D54" s="88"/>
      <c r="G54" s="227"/>
      <c r="H54" s="300"/>
      <c r="I54" s="300"/>
      <c r="J54" s="300"/>
    </row>
    <row r="55" spans="4:10">
      <c r="G55" s="227"/>
      <c r="H55" s="300"/>
      <c r="I55" s="300"/>
      <c r="J55" s="300"/>
    </row>
    <row r="56" spans="4:10">
      <c r="G56" s="227"/>
      <c r="H56" s="300"/>
      <c r="I56" s="300"/>
      <c r="J56" s="300"/>
    </row>
    <row r="57" spans="4:10">
      <c r="G57" s="227"/>
      <c r="H57" s="302"/>
      <c r="I57" s="302"/>
      <c r="J57" s="302"/>
    </row>
    <row r="58" spans="4:10">
      <c r="G58" s="227"/>
      <c r="H58" s="298"/>
      <c r="I58" s="298"/>
      <c r="J58" s="298"/>
    </row>
    <row r="59" spans="4:10">
      <c r="G59" s="227"/>
      <c r="H59" s="299"/>
      <c r="I59" s="299"/>
      <c r="J59" s="299"/>
    </row>
    <row r="60" spans="4:10">
      <c r="G60" s="227"/>
      <c r="H60" s="299"/>
      <c r="I60" s="299"/>
      <c r="J60" s="299"/>
    </row>
    <row r="61" spans="4:10">
      <c r="G61" s="227"/>
      <c r="H61" s="299"/>
      <c r="I61" s="299"/>
      <c r="J61" s="299"/>
    </row>
    <row r="62" spans="4:10">
      <c r="G62" s="227"/>
      <c r="H62" s="299"/>
      <c r="I62" s="299"/>
      <c r="J62" s="299"/>
    </row>
    <row r="63" spans="4:10">
      <c r="G63" s="227"/>
      <c r="H63" s="300"/>
      <c r="I63" s="300"/>
      <c r="J63" s="300"/>
    </row>
    <row r="64" spans="4:10">
      <c r="G64" s="228"/>
      <c r="H64" s="300"/>
      <c r="I64" s="300"/>
      <c r="J64" s="300"/>
    </row>
    <row r="65" spans="7:10">
      <c r="G65" s="228"/>
      <c r="H65" s="300"/>
      <c r="I65" s="300"/>
      <c r="J65" s="300"/>
    </row>
    <row r="66" spans="7:10">
      <c r="G66" s="228"/>
      <c r="H66" s="300"/>
      <c r="I66" s="300"/>
      <c r="J66" s="300"/>
    </row>
    <row r="67" spans="7:10">
      <c r="G67" s="228"/>
      <c r="H67" s="300"/>
      <c r="I67" s="300"/>
      <c r="J67" s="300"/>
    </row>
    <row r="68" spans="7:10">
      <c r="G68" s="228"/>
      <c r="H68" s="300"/>
      <c r="I68" s="300"/>
      <c r="J68" s="300"/>
    </row>
    <row r="69" spans="7:10">
      <c r="G69" s="228"/>
      <c r="H69" s="302"/>
      <c r="I69" s="302"/>
      <c r="J69" s="302"/>
    </row>
    <row r="70" spans="7:10">
      <c r="G70" s="228"/>
      <c r="H70" s="299"/>
      <c r="I70" s="299"/>
      <c r="J70" s="299"/>
    </row>
    <row r="71" spans="7:10">
      <c r="G71" s="228"/>
      <c r="H71" s="299"/>
      <c r="I71" s="299"/>
      <c r="J71" s="299"/>
    </row>
    <row r="72" spans="7:10">
      <c r="G72" s="228"/>
      <c r="H72" s="299"/>
      <c r="I72" s="299"/>
      <c r="J72" s="299"/>
    </row>
    <row r="73" spans="7:10">
      <c r="G73" s="228"/>
      <c r="H73" s="299"/>
      <c r="I73" s="299"/>
      <c r="J73" s="299"/>
    </row>
    <row r="74" spans="7:10">
      <c r="G74" s="228"/>
      <c r="H74" s="299"/>
      <c r="I74" s="299"/>
      <c r="J74" s="299"/>
    </row>
    <row r="75" spans="7:10">
      <c r="G75" s="228"/>
      <c r="H75" s="300"/>
      <c r="I75" s="300"/>
      <c r="J75" s="300"/>
    </row>
    <row r="76" spans="7:10">
      <c r="G76" s="228"/>
      <c r="H76" s="300"/>
      <c r="I76" s="300"/>
      <c r="J76" s="300"/>
    </row>
    <row r="77" spans="7:10">
      <c r="G77" s="228"/>
      <c r="H77" s="300"/>
      <c r="I77" s="300"/>
      <c r="J77" s="300"/>
    </row>
    <row r="78" spans="7:10">
      <c r="G78" s="228"/>
      <c r="H78" s="300"/>
      <c r="I78" s="300"/>
      <c r="J78" s="300"/>
    </row>
    <row r="79" spans="7:10">
      <c r="G79" s="228"/>
      <c r="H79" s="300"/>
      <c r="I79" s="300"/>
      <c r="J79" s="300"/>
    </row>
    <row r="80" spans="7:10">
      <c r="G80" s="228"/>
      <c r="H80" s="300"/>
      <c r="I80" s="300"/>
      <c r="J80" s="300"/>
    </row>
    <row r="81" spans="7:10">
      <c r="G81" s="227"/>
      <c r="H81" s="302"/>
      <c r="I81" s="302"/>
      <c r="J81" s="302"/>
    </row>
    <row r="82" spans="7:10">
      <c r="G82" s="227"/>
      <c r="H82" s="299"/>
      <c r="I82" s="299"/>
      <c r="J82" s="299"/>
    </row>
    <row r="83" spans="7:10">
      <c r="G83" s="227"/>
      <c r="H83" s="299"/>
      <c r="I83" s="299"/>
      <c r="J83" s="299"/>
    </row>
    <row r="84" spans="7:10">
      <c r="G84" s="227"/>
      <c r="H84" s="299"/>
      <c r="I84" s="299"/>
      <c r="J84" s="299"/>
    </row>
    <row r="85" spans="7:10">
      <c r="G85" s="227"/>
      <c r="H85" s="299"/>
      <c r="I85" s="299"/>
      <c r="J85" s="299"/>
    </row>
    <row r="86" spans="7:10">
      <c r="G86" s="227"/>
      <c r="H86" s="299"/>
      <c r="I86" s="299"/>
      <c r="J86" s="299"/>
    </row>
    <row r="87" spans="7:10">
      <c r="G87" s="227"/>
      <c r="H87" s="300"/>
      <c r="I87" s="300"/>
      <c r="J87" s="300"/>
    </row>
    <row r="88" spans="7:10">
      <c r="G88" s="227"/>
      <c r="H88" s="300"/>
      <c r="I88" s="300"/>
      <c r="J88" s="300"/>
    </row>
    <row r="89" spans="7:10">
      <c r="G89" s="227"/>
      <c r="H89" s="300"/>
      <c r="I89" s="300"/>
      <c r="J89" s="300"/>
    </row>
    <row r="90" spans="7:10">
      <c r="G90" s="227"/>
      <c r="H90" s="300"/>
      <c r="I90" s="300"/>
      <c r="J90" s="300"/>
    </row>
    <row r="91" spans="7:10">
      <c r="G91" s="227"/>
      <c r="H91" s="300"/>
      <c r="I91" s="300"/>
      <c r="J91" s="300"/>
    </row>
    <row r="92" spans="7:10">
      <c r="G92" s="227"/>
      <c r="H92" s="300"/>
      <c r="I92" s="300"/>
      <c r="J92" s="300"/>
    </row>
    <row r="93" spans="7:10">
      <c r="G93" s="227"/>
      <c r="H93" s="302"/>
      <c r="I93" s="302"/>
      <c r="J93" s="302"/>
    </row>
    <row r="94" spans="7:10">
      <c r="G94" s="227"/>
      <c r="H94" s="299"/>
      <c r="I94" s="299"/>
      <c r="J94" s="299"/>
    </row>
    <row r="95" spans="7:10">
      <c r="G95" s="227"/>
      <c r="H95" s="299"/>
      <c r="I95" s="299"/>
      <c r="J95" s="299"/>
    </row>
    <row r="96" spans="7:10">
      <c r="G96" s="227"/>
      <c r="H96" s="299"/>
      <c r="I96" s="299"/>
      <c r="J96" s="299"/>
    </row>
    <row r="97" spans="7:10">
      <c r="G97" s="227"/>
      <c r="H97" s="299"/>
      <c r="I97" s="299"/>
      <c r="J97" s="299"/>
    </row>
    <row r="98" spans="7:10">
      <c r="G98" s="227"/>
      <c r="H98" s="299"/>
      <c r="I98" s="299"/>
      <c r="J98" s="299"/>
    </row>
    <row r="99" spans="7:10">
      <c r="G99" s="227"/>
      <c r="H99" s="300"/>
      <c r="I99" s="300"/>
      <c r="J99" s="300"/>
    </row>
    <row r="100" spans="7:10">
      <c r="G100" s="227"/>
      <c r="H100" s="300"/>
      <c r="I100" s="300"/>
      <c r="J100" s="300"/>
    </row>
    <row r="101" spans="7:10">
      <c r="G101" s="227"/>
      <c r="H101" s="300"/>
      <c r="I101" s="300"/>
      <c r="J101" s="300"/>
    </row>
    <row r="102" spans="7:10">
      <c r="G102" s="227"/>
      <c r="H102" s="300"/>
      <c r="I102" s="300"/>
      <c r="J102" s="300"/>
    </row>
    <row r="103" spans="7:10">
      <c r="G103" s="227"/>
      <c r="H103" s="300"/>
      <c r="I103" s="300"/>
      <c r="J103" s="300"/>
    </row>
    <row r="104" spans="7:10">
      <c r="G104" s="227"/>
      <c r="H104" s="300"/>
      <c r="I104" s="300"/>
      <c r="J104" s="300"/>
    </row>
    <row r="105" spans="7:10">
      <c r="G105" s="228"/>
      <c r="H105" s="302"/>
      <c r="I105" s="302"/>
      <c r="J105" s="302"/>
    </row>
    <row r="106" spans="7:10">
      <c r="G106" s="228"/>
      <c r="H106" s="302"/>
      <c r="I106" s="302"/>
      <c r="J106" s="302"/>
    </row>
    <row r="107" spans="7:10">
      <c r="G107" s="228"/>
      <c r="H107" s="299"/>
      <c r="I107" s="299"/>
      <c r="J107" s="299"/>
    </row>
    <row r="108" spans="7:10">
      <c r="G108" s="228"/>
      <c r="H108" s="299"/>
      <c r="I108" s="299"/>
      <c r="J108" s="299"/>
    </row>
    <row r="109" spans="7:10">
      <c r="G109" s="228"/>
      <c r="H109" s="299"/>
      <c r="I109" s="299"/>
      <c r="J109" s="299"/>
    </row>
    <row r="110" spans="7:10">
      <c r="G110" s="228"/>
      <c r="H110" s="299"/>
      <c r="I110" s="299"/>
      <c r="J110" s="299"/>
    </row>
    <row r="111" spans="7:10">
      <c r="G111" s="228"/>
      <c r="H111" s="303"/>
      <c r="I111" s="303"/>
      <c r="J111" s="303"/>
    </row>
    <row r="112" spans="7:10">
      <c r="G112" s="228"/>
      <c r="H112" s="303"/>
      <c r="I112" s="303"/>
      <c r="J112" s="303"/>
    </row>
    <row r="113" spans="7:10">
      <c r="G113" s="228"/>
      <c r="H113" s="303"/>
      <c r="I113" s="303"/>
      <c r="J113" s="303"/>
    </row>
    <row r="114" spans="7:10" ht="15">
      <c r="G114" s="231"/>
      <c r="H114" s="303"/>
      <c r="I114" s="303"/>
      <c r="J114" s="303"/>
    </row>
    <row r="115" spans="7:10" ht="15">
      <c r="G115" s="231"/>
      <c r="H115" s="303"/>
      <c r="I115" s="303"/>
      <c r="J115" s="303"/>
    </row>
    <row r="116" spans="7:10" ht="15">
      <c r="G116" s="230"/>
      <c r="H116" s="303"/>
      <c r="I116" s="303"/>
      <c r="J116" s="303"/>
    </row>
    <row r="117" spans="7:10">
      <c r="H117" s="302"/>
      <c r="I117" s="302"/>
      <c r="J117" s="302"/>
    </row>
    <row r="118" spans="7:10">
      <c r="H118" s="301"/>
      <c r="I118" s="301"/>
      <c r="J118" s="301"/>
    </row>
    <row r="119" spans="7:10">
      <c r="H119" s="301"/>
      <c r="I119" s="301"/>
      <c r="J119" s="301"/>
    </row>
    <row r="120" spans="7:10">
      <c r="H120" s="299"/>
      <c r="I120" s="299"/>
      <c r="J120" s="299"/>
    </row>
    <row r="121" spans="7:10">
      <c r="H121" s="299"/>
      <c r="I121" s="299"/>
      <c r="J121" s="299"/>
    </row>
    <row r="122" spans="7:10">
      <c r="H122" s="299"/>
      <c r="I122" s="299"/>
      <c r="J122" s="299"/>
    </row>
    <row r="123" spans="7:10">
      <c r="H123" s="300"/>
      <c r="I123" s="300"/>
      <c r="J123" s="300"/>
    </row>
    <row r="124" spans="7:10">
      <c r="H124" s="300"/>
      <c r="I124" s="300"/>
      <c r="J124" s="300"/>
    </row>
    <row r="125" spans="7:10">
      <c r="H125" s="300"/>
      <c r="I125" s="300"/>
      <c r="J125" s="300"/>
    </row>
    <row r="126" spans="7:10">
      <c r="H126" s="300"/>
      <c r="I126" s="300"/>
      <c r="J126" s="300"/>
    </row>
    <row r="127" spans="7:10">
      <c r="H127" s="300"/>
      <c r="I127" s="300"/>
      <c r="J127" s="300"/>
    </row>
    <row r="128" spans="7:10">
      <c r="H128" s="300"/>
      <c r="I128" s="300"/>
      <c r="J128" s="300"/>
    </row>
    <row r="129" spans="8:10">
      <c r="H129" s="302"/>
      <c r="I129" s="302"/>
      <c r="J129" s="302"/>
    </row>
    <row r="130" spans="8:10">
      <c r="H130" s="301"/>
      <c r="I130" s="301"/>
      <c r="J130" s="301"/>
    </row>
    <row r="131" spans="8:10">
      <c r="H131" s="299"/>
      <c r="I131" s="299"/>
      <c r="J131" s="299"/>
    </row>
    <row r="132" spans="8:10">
      <c r="H132" s="299"/>
      <c r="I132" s="299"/>
      <c r="J132" s="299"/>
    </row>
    <row r="133" spans="8:10">
      <c r="H133" s="299"/>
      <c r="I133" s="299"/>
      <c r="J133" s="299"/>
    </row>
    <row r="134" spans="8:10">
      <c r="H134" s="299"/>
      <c r="I134" s="299"/>
      <c r="J134" s="299"/>
    </row>
    <row r="135" spans="8:10">
      <c r="H135" s="300"/>
      <c r="I135" s="300"/>
      <c r="J135" s="300"/>
    </row>
    <row r="136" spans="8:10">
      <c r="H136" s="300"/>
      <c r="I136" s="300"/>
      <c r="J136" s="300"/>
    </row>
    <row r="137" spans="8:10">
      <c r="H137" s="300"/>
      <c r="I137" s="300"/>
      <c r="J137" s="300"/>
    </row>
    <row r="138" spans="8:10">
      <c r="H138" s="300"/>
      <c r="I138" s="300"/>
      <c r="J138" s="300"/>
    </row>
    <row r="139" spans="8:10">
      <c r="H139" s="300"/>
      <c r="I139" s="300"/>
      <c r="J139" s="300"/>
    </row>
    <row r="140" spans="8:10">
      <c r="H140" s="300"/>
      <c r="I140" s="300"/>
      <c r="J140" s="300"/>
    </row>
    <row r="141" spans="8:10">
      <c r="H141" s="298"/>
      <c r="I141" s="298"/>
      <c r="J141" s="298"/>
    </row>
    <row r="142" spans="8:10">
      <c r="H142" s="298"/>
      <c r="I142" s="298"/>
      <c r="J142" s="298"/>
    </row>
    <row r="143" spans="8:10">
      <c r="H143" s="298"/>
      <c r="I143" s="298"/>
      <c r="J143" s="298"/>
    </row>
    <row r="144" spans="8:10">
      <c r="H144" s="299"/>
      <c r="I144" s="299"/>
      <c r="J144" s="299"/>
    </row>
    <row r="145" spans="8:10">
      <c r="H145" s="299"/>
      <c r="I145" s="299"/>
      <c r="J145" s="299"/>
    </row>
    <row r="146" spans="8:10">
      <c r="H146" s="299"/>
      <c r="I146" s="299"/>
      <c r="J146" s="299"/>
    </row>
    <row r="147" spans="8:10">
      <c r="H147" s="300"/>
      <c r="I147" s="300"/>
      <c r="J147" s="300"/>
    </row>
    <row r="148" spans="8:10">
      <c r="H148" s="300"/>
      <c r="I148" s="300"/>
      <c r="J148" s="300"/>
    </row>
    <row r="149" spans="8:10">
      <c r="H149" s="300"/>
      <c r="I149" s="300"/>
      <c r="J149" s="300"/>
    </row>
    <row r="150" spans="8:10">
      <c r="H150" s="300"/>
      <c r="I150" s="300"/>
      <c r="J150" s="300"/>
    </row>
    <row r="151" spans="8:10">
      <c r="H151" s="300"/>
      <c r="I151" s="300"/>
      <c r="J151" s="300"/>
    </row>
    <row r="152" spans="8:10">
      <c r="H152" s="300"/>
      <c r="I152" s="300"/>
      <c r="J152" s="300"/>
    </row>
    <row r="153" spans="8:10">
      <c r="H153" s="302"/>
      <c r="I153" s="302"/>
      <c r="J153" s="302"/>
    </row>
    <row r="154" spans="8:10">
      <c r="H154" s="302"/>
      <c r="I154" s="302"/>
      <c r="J154" s="302"/>
    </row>
    <row r="155" spans="8:10">
      <c r="H155" s="302"/>
      <c r="I155" s="302"/>
      <c r="J155" s="302"/>
    </row>
    <row r="156" spans="8:10">
      <c r="H156" s="299"/>
      <c r="I156" s="299"/>
      <c r="J156" s="299"/>
    </row>
    <row r="157" spans="8:10">
      <c r="H157" s="299"/>
      <c r="I157" s="299"/>
      <c r="J157" s="299"/>
    </row>
    <row r="158" spans="8:10">
      <c r="H158" s="299"/>
      <c r="I158" s="299"/>
      <c r="J158" s="299"/>
    </row>
    <row r="159" spans="8:10">
      <c r="H159" s="300"/>
      <c r="I159" s="300"/>
      <c r="J159" s="300"/>
    </row>
    <row r="160" spans="8:10">
      <c r="H160" s="300"/>
      <c r="I160" s="300"/>
      <c r="J160" s="300"/>
    </row>
    <row r="161" spans="8:11">
      <c r="H161" s="300"/>
      <c r="I161" s="300"/>
      <c r="J161" s="300"/>
    </row>
    <row r="162" spans="8:11">
      <c r="H162" s="300"/>
      <c r="I162" s="300"/>
      <c r="J162" s="300"/>
    </row>
    <row r="163" spans="8:11">
      <c r="H163" s="300"/>
      <c r="I163" s="300"/>
      <c r="J163" s="300"/>
    </row>
    <row r="164" spans="8:11">
      <c r="H164" s="300"/>
      <c r="I164" s="300"/>
      <c r="J164" s="300"/>
    </row>
    <row r="165" spans="8:11">
      <c r="H165" s="302"/>
      <c r="I165" s="302"/>
      <c r="J165" s="302"/>
    </row>
    <row r="168" spans="8:11">
      <c r="H168" s="296"/>
      <c r="I168" s="296"/>
      <c r="J168" s="296"/>
      <c r="K168" s="296"/>
    </row>
    <row r="169" spans="8:11">
      <c r="H169" s="296"/>
      <c r="I169" s="296"/>
      <c r="J169" s="296"/>
    </row>
    <row r="170" spans="8:11">
      <c r="H170" s="245"/>
      <c r="I170" s="245"/>
      <c r="J170" s="245"/>
    </row>
    <row r="171" spans="8:11">
      <c r="H171" s="245"/>
      <c r="I171" s="245"/>
      <c r="J171" s="245"/>
    </row>
    <row r="172" spans="8:11">
      <c r="H172" s="245"/>
      <c r="I172" s="245"/>
      <c r="J172" s="245"/>
    </row>
    <row r="173" spans="8:11">
      <c r="H173" s="245"/>
      <c r="I173" s="245"/>
      <c r="J173" s="245"/>
    </row>
    <row r="174" spans="8:11">
      <c r="H174" s="245"/>
      <c r="I174" s="245"/>
      <c r="J174" s="245"/>
    </row>
    <row r="175" spans="8:11">
      <c r="H175" s="245"/>
      <c r="I175" s="245"/>
      <c r="J175" s="245"/>
    </row>
    <row r="176" spans="8:11">
      <c r="H176" s="297"/>
      <c r="I176" s="297"/>
      <c r="J176" s="297"/>
    </row>
  </sheetData>
  <sheetProtection selectLockedCells="1" selectUnlockedCells="1"/>
  <mergeCells count="4">
    <mergeCell ref="B1:M1"/>
    <mergeCell ref="N1:S1"/>
    <mergeCell ref="T1:W1"/>
    <mergeCell ref="K20:M20"/>
  </mergeCells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E143"/>
  <sheetViews>
    <sheetView topLeftCell="B1" zoomScale="70" zoomScaleNormal="70" zoomScalePageLayoutView="125" workbookViewId="0">
      <selection activeCell="G44" sqref="G44"/>
    </sheetView>
  </sheetViews>
  <sheetFormatPr baseColWidth="10" defaultColWidth="11.42578125" defaultRowHeight="12.75"/>
  <cols>
    <col min="1" max="1" width="65" customWidth="1"/>
    <col min="2" max="2" width="55.42578125" customWidth="1"/>
    <col min="3" max="3" width="18" bestFit="1" customWidth="1"/>
    <col min="4" max="4" width="18.42578125" bestFit="1" customWidth="1"/>
    <col min="5" max="5" width="19.140625" style="460" bestFit="1" customWidth="1"/>
    <col min="6" max="6" width="19.140625" style="500" customWidth="1"/>
    <col min="7" max="7" width="24" customWidth="1"/>
    <col min="8" max="8" width="19" customWidth="1"/>
    <col min="9" max="9" width="18.42578125" customWidth="1"/>
    <col min="10" max="11" width="18.28515625" bestFit="1" customWidth="1"/>
    <col min="12" max="13" width="17.7109375" customWidth="1"/>
    <col min="14" max="14" width="12.85546875" bestFit="1" customWidth="1"/>
    <col min="15" max="15" width="10.7109375" bestFit="1" customWidth="1"/>
    <col min="16" max="19" width="12.85546875" bestFit="1" customWidth="1"/>
    <col min="20" max="23" width="11.42578125" customWidth="1"/>
    <col min="24" max="24" width="17.7109375" customWidth="1"/>
    <col min="25" max="25" width="14.7109375" customWidth="1"/>
    <col min="26" max="27" width="11.7109375" customWidth="1"/>
    <col min="28" max="28" width="17.5703125" bestFit="1" customWidth="1"/>
    <col min="29" max="29" width="18.42578125" customWidth="1"/>
  </cols>
  <sheetData>
    <row r="1" spans="1:31" ht="20.25">
      <c r="B1" s="526" t="s">
        <v>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30"/>
      <c r="U1" s="531"/>
      <c r="V1" s="531"/>
      <c r="W1" s="531"/>
      <c r="X1" s="531"/>
      <c r="Y1" s="532"/>
      <c r="Z1" s="529"/>
      <c r="AA1" s="529"/>
      <c r="AB1" s="529"/>
      <c r="AC1" s="529"/>
      <c r="AD1" s="217"/>
    </row>
    <row r="2" spans="1:31" ht="17.25" thickBot="1">
      <c r="N2" s="3"/>
      <c r="O2" s="4"/>
      <c r="P2" s="4"/>
      <c r="Q2" s="4"/>
      <c r="R2" s="4"/>
      <c r="S2" s="4"/>
      <c r="T2" s="217"/>
      <c r="U2" s="217"/>
      <c r="V2" s="217"/>
      <c r="W2" s="5"/>
      <c r="X2" s="217"/>
      <c r="Y2" s="217"/>
      <c r="Z2" s="217"/>
      <c r="AA2" s="217"/>
      <c r="AB2" s="217"/>
      <c r="AC2" s="217"/>
      <c r="AD2" s="217"/>
      <c r="AE2" s="217"/>
    </row>
    <row r="3" spans="1:31" s="414" customFormat="1" ht="17.25" thickTop="1" thickBot="1">
      <c r="A3" s="208" t="s">
        <v>35</v>
      </c>
      <c r="B3" s="208" t="s">
        <v>11</v>
      </c>
      <c r="C3" s="208" t="s">
        <v>12</v>
      </c>
      <c r="D3" s="208" t="s">
        <v>13</v>
      </c>
      <c r="E3" s="208" t="s">
        <v>529</v>
      </c>
      <c r="F3" s="208" t="s">
        <v>575</v>
      </c>
      <c r="G3" s="208" t="s">
        <v>14</v>
      </c>
      <c r="H3" s="208" t="s">
        <v>16</v>
      </c>
      <c r="I3" s="208" t="s">
        <v>17</v>
      </c>
      <c r="J3" s="208" t="s">
        <v>18</v>
      </c>
      <c r="K3" s="208" t="s">
        <v>19</v>
      </c>
      <c r="L3" s="208" t="s">
        <v>20</v>
      </c>
      <c r="M3" s="208" t="s">
        <v>21</v>
      </c>
      <c r="N3" s="189" t="s">
        <v>0</v>
      </c>
      <c r="O3" s="189" t="s">
        <v>1</v>
      </c>
      <c r="P3" s="189" t="s">
        <v>2</v>
      </c>
      <c r="Q3" s="189" t="s">
        <v>3</v>
      </c>
      <c r="R3" s="189" t="s">
        <v>4</v>
      </c>
      <c r="S3" s="189" t="s">
        <v>5</v>
      </c>
      <c r="T3" s="192"/>
      <c r="U3" s="190"/>
      <c r="V3" s="162"/>
      <c r="W3" s="190"/>
      <c r="X3" s="161"/>
      <c r="Y3" s="161"/>
      <c r="Z3" s="501"/>
      <c r="AA3" s="190"/>
      <c r="AB3" s="190"/>
      <c r="AC3" s="162"/>
      <c r="AD3" s="502"/>
      <c r="AE3" s="502"/>
    </row>
    <row r="4" spans="1:31" s="273" customFormat="1" ht="14.25" thickTop="1" thickBot="1">
      <c r="A4" s="166" t="s">
        <v>198</v>
      </c>
      <c r="B4" s="166" t="s">
        <v>199</v>
      </c>
      <c r="C4" s="166" t="s">
        <v>46</v>
      </c>
      <c r="D4" s="166" t="s">
        <v>59</v>
      </c>
      <c r="E4" s="22" t="s">
        <v>530</v>
      </c>
      <c r="F4" s="22" t="str">
        <f>IF(AND($D4="ARABA",$E4="X"),"LOTE 1",IF(AND($D4="ARABA",$E4=""),"LOTE 4",IF(AND($D4="GIPUZKOA",$E4="X"),"LOTE 2",IF(AND($D4="GIPUZKOA",$E4=""),"LOTE 5",IF(AND($D4="BIZKAIA",$E4="X"),"LOTE 3",IF(AND($D4="BIZKAIA",$E4= ""),"LOTE 6",))))))</f>
        <v>LOTE 1</v>
      </c>
      <c r="G4" s="166" t="s">
        <v>200</v>
      </c>
      <c r="H4" s="390">
        <v>288</v>
      </c>
      <c r="I4" s="390">
        <v>288</v>
      </c>
      <c r="J4" s="390">
        <v>288</v>
      </c>
      <c r="K4" s="390">
        <v>288</v>
      </c>
      <c r="L4" s="390">
        <v>288</v>
      </c>
      <c r="M4" s="391">
        <v>515</v>
      </c>
      <c r="N4" s="374">
        <v>165684</v>
      </c>
      <c r="O4" s="374">
        <v>203603</v>
      </c>
      <c r="P4" s="374">
        <v>110749</v>
      </c>
      <c r="Q4" s="374">
        <v>181207</v>
      </c>
      <c r="R4" s="374">
        <v>253645</v>
      </c>
      <c r="S4" s="374">
        <v>1028438</v>
      </c>
      <c r="T4" s="48"/>
      <c r="U4" s="49"/>
      <c r="V4" s="49"/>
      <c r="W4" s="49"/>
      <c r="X4" s="49"/>
      <c r="Y4" s="143"/>
      <c r="Z4" s="49"/>
      <c r="AA4" s="49"/>
      <c r="AB4" s="49"/>
      <c r="AC4" s="143"/>
      <c r="AD4" s="176"/>
      <c r="AE4" s="176"/>
    </row>
    <row r="5" spans="1:31" s="273" customFormat="1" ht="14.25" thickTop="1" thickBot="1">
      <c r="A5" s="166" t="s">
        <v>204</v>
      </c>
      <c r="B5" s="166" t="s">
        <v>205</v>
      </c>
      <c r="C5" s="166" t="s">
        <v>83</v>
      </c>
      <c r="D5" s="166" t="s">
        <v>59</v>
      </c>
      <c r="E5" s="22" t="s">
        <v>530</v>
      </c>
      <c r="F5" s="22" t="str">
        <f t="shared" ref="F5:F15" si="0">IF(AND($D5="ARABA",$E5="X"),"LOTE 1",IF(AND($D5="ARABA",$E5=""),"LOTE 4",IF(AND($D5="GIPUZKOA",$E5="X"),"LOTE 2",IF(AND($D5="GIPUZKOA",$E5=""),"LOTE 5",IF(AND($D5="BIZKAIA",$E5="X"),"LOTE 3",IF(AND($D5="BIZKAIA",$E5= ""),"LOTE 6",))))))</f>
        <v>LOTE 1</v>
      </c>
      <c r="G5" s="166" t="s">
        <v>206</v>
      </c>
      <c r="H5" s="41">
        <v>181</v>
      </c>
      <c r="I5" s="41">
        <v>181</v>
      </c>
      <c r="J5" s="41">
        <v>181</v>
      </c>
      <c r="K5" s="41">
        <v>181</v>
      </c>
      <c r="L5" s="41">
        <v>181</v>
      </c>
      <c r="M5" s="61">
        <v>515</v>
      </c>
      <c r="N5" s="374">
        <v>109539</v>
      </c>
      <c r="O5" s="374">
        <v>129039</v>
      </c>
      <c r="P5" s="374">
        <v>67620</v>
      </c>
      <c r="Q5" s="374">
        <v>107029</v>
      </c>
      <c r="R5" s="374">
        <v>145228</v>
      </c>
      <c r="S5" s="374">
        <v>453033</v>
      </c>
      <c r="T5" s="48"/>
      <c r="U5" s="49"/>
      <c r="V5" s="49"/>
      <c r="W5" s="49"/>
      <c r="X5" s="49"/>
      <c r="Y5" s="143"/>
      <c r="Z5" s="49"/>
      <c r="AA5" s="49"/>
      <c r="AB5" s="49"/>
      <c r="AC5" s="143"/>
      <c r="AD5" s="176"/>
      <c r="AE5" s="176"/>
    </row>
    <row r="6" spans="1:31" s="273" customFormat="1" ht="14.25" thickTop="1" thickBot="1">
      <c r="A6" s="166" t="s">
        <v>207</v>
      </c>
      <c r="B6" s="166" t="s">
        <v>208</v>
      </c>
      <c r="C6" s="51" t="s">
        <v>172</v>
      </c>
      <c r="D6" s="166" t="s">
        <v>30</v>
      </c>
      <c r="E6" s="22" t="s">
        <v>530</v>
      </c>
      <c r="F6" s="22" t="str">
        <f t="shared" si="0"/>
        <v>LOTE 3</v>
      </c>
      <c r="G6" s="166" t="s">
        <v>250</v>
      </c>
      <c r="H6" s="41">
        <v>3300</v>
      </c>
      <c r="I6" s="41">
        <v>3300</v>
      </c>
      <c r="J6" s="41">
        <v>3300</v>
      </c>
      <c r="K6" s="41">
        <v>3300</v>
      </c>
      <c r="L6" s="41">
        <v>3300</v>
      </c>
      <c r="M6" s="61">
        <v>3300</v>
      </c>
      <c r="N6" s="374">
        <v>1810563</v>
      </c>
      <c r="O6" s="374">
        <v>2345878</v>
      </c>
      <c r="P6" s="374">
        <v>1206411</v>
      </c>
      <c r="Q6" s="374">
        <v>2029802</v>
      </c>
      <c r="R6" s="374">
        <v>1717366</v>
      </c>
      <c r="S6" s="374">
        <v>6736713</v>
      </c>
      <c r="T6" s="48"/>
      <c r="U6" s="49"/>
      <c r="V6" s="49"/>
      <c r="W6" s="49"/>
      <c r="X6" s="49"/>
      <c r="Y6" s="143"/>
      <c r="Z6" s="49"/>
      <c r="AA6" s="49"/>
      <c r="AB6" s="49"/>
      <c r="AC6" s="143"/>
      <c r="AD6" s="176"/>
      <c r="AE6" s="176"/>
    </row>
    <row r="7" spans="1:31" s="273" customFormat="1" ht="14.25" thickTop="1" thickBot="1">
      <c r="A7" s="166" t="s">
        <v>209</v>
      </c>
      <c r="B7" s="166" t="s">
        <v>210</v>
      </c>
      <c r="C7" s="51" t="s">
        <v>29</v>
      </c>
      <c r="D7" s="166" t="s">
        <v>30</v>
      </c>
      <c r="E7" s="22" t="s">
        <v>530</v>
      </c>
      <c r="F7" s="22" t="str">
        <f t="shared" si="0"/>
        <v>LOTE 3</v>
      </c>
      <c r="G7" s="166" t="s">
        <v>211</v>
      </c>
      <c r="H7" s="41">
        <v>211</v>
      </c>
      <c r="I7" s="41">
        <v>211</v>
      </c>
      <c r="J7" s="41">
        <v>211</v>
      </c>
      <c r="K7" s="41">
        <v>211</v>
      </c>
      <c r="L7" s="41">
        <v>211</v>
      </c>
      <c r="M7" s="61">
        <v>515</v>
      </c>
      <c r="N7" s="374">
        <v>24751</v>
      </c>
      <c r="O7" s="374">
        <v>23477</v>
      </c>
      <c r="P7" s="374">
        <v>53793</v>
      </c>
      <c r="Q7" s="374">
        <v>88433</v>
      </c>
      <c r="R7" s="374">
        <v>138665</v>
      </c>
      <c r="S7" s="374">
        <v>170427</v>
      </c>
      <c r="T7" s="48"/>
      <c r="U7" s="49"/>
      <c r="V7" s="49"/>
      <c r="W7" s="49"/>
      <c r="X7" s="49"/>
      <c r="Y7" s="143"/>
      <c r="Z7" s="49"/>
      <c r="AA7" s="49"/>
      <c r="AB7" s="49"/>
      <c r="AC7" s="143"/>
      <c r="AD7" s="176"/>
      <c r="AE7" s="176"/>
    </row>
    <row r="8" spans="1:31" s="273" customFormat="1" ht="14.25" thickTop="1" thickBot="1">
      <c r="A8" s="166" t="s">
        <v>212</v>
      </c>
      <c r="B8" s="166" t="s">
        <v>213</v>
      </c>
      <c r="C8" s="51" t="s">
        <v>29</v>
      </c>
      <c r="D8" s="166" t="s">
        <v>30</v>
      </c>
      <c r="E8" s="22" t="s">
        <v>530</v>
      </c>
      <c r="F8" s="22" t="str">
        <f t="shared" si="0"/>
        <v>LOTE 3</v>
      </c>
      <c r="G8" s="166" t="s">
        <v>214</v>
      </c>
      <c r="H8" s="41">
        <v>350</v>
      </c>
      <c r="I8" s="41">
        <v>350</v>
      </c>
      <c r="J8" s="41">
        <v>350</v>
      </c>
      <c r="K8" s="41">
        <v>350</v>
      </c>
      <c r="L8" s="41">
        <v>350</v>
      </c>
      <c r="M8" s="61">
        <v>540</v>
      </c>
      <c r="N8" s="374">
        <v>171899</v>
      </c>
      <c r="O8" s="374">
        <v>201319</v>
      </c>
      <c r="P8" s="374">
        <v>111300</v>
      </c>
      <c r="Q8" s="374">
        <v>179074</v>
      </c>
      <c r="R8" s="374">
        <v>216830</v>
      </c>
      <c r="S8" s="374">
        <v>548393</v>
      </c>
      <c r="T8" s="48"/>
      <c r="U8" s="49"/>
      <c r="V8" s="49"/>
      <c r="W8" s="49"/>
      <c r="X8" s="49"/>
      <c r="Y8" s="143"/>
      <c r="Z8" s="49"/>
      <c r="AA8" s="49"/>
      <c r="AB8" s="49"/>
      <c r="AC8" s="143"/>
      <c r="AD8" s="176"/>
      <c r="AE8" s="176"/>
    </row>
    <row r="9" spans="1:31" s="273" customFormat="1" ht="14.25" thickTop="1" thickBot="1">
      <c r="A9" s="166" t="s">
        <v>218</v>
      </c>
      <c r="B9" s="166" t="s">
        <v>219</v>
      </c>
      <c r="C9" s="51" t="s">
        <v>46</v>
      </c>
      <c r="D9" s="166" t="s">
        <v>47</v>
      </c>
      <c r="E9" s="22" t="s">
        <v>530</v>
      </c>
      <c r="F9" s="22" t="str">
        <f t="shared" si="0"/>
        <v>LOTE 2</v>
      </c>
      <c r="G9" s="166" t="s">
        <v>220</v>
      </c>
      <c r="H9" s="390">
        <v>208</v>
      </c>
      <c r="I9" s="390">
        <v>208</v>
      </c>
      <c r="J9" s="390">
        <v>208</v>
      </c>
      <c r="K9" s="390">
        <v>208</v>
      </c>
      <c r="L9" s="390">
        <v>208</v>
      </c>
      <c r="M9" s="391">
        <v>515</v>
      </c>
      <c r="N9" s="374">
        <v>86816</v>
      </c>
      <c r="O9" s="374">
        <v>103580</v>
      </c>
      <c r="P9" s="374">
        <v>61838</v>
      </c>
      <c r="Q9" s="374">
        <v>96795</v>
      </c>
      <c r="R9" s="374">
        <v>134070</v>
      </c>
      <c r="S9" s="374">
        <v>238336</v>
      </c>
      <c r="T9" s="48"/>
      <c r="U9" s="49"/>
      <c r="V9" s="49"/>
      <c r="W9" s="49"/>
      <c r="X9" s="49"/>
      <c r="Y9" s="143"/>
      <c r="Z9" s="49"/>
      <c r="AA9" s="49"/>
      <c r="AB9" s="49"/>
      <c r="AC9" s="143"/>
      <c r="AD9" s="176"/>
      <c r="AE9" s="176"/>
    </row>
    <row r="10" spans="1:31" s="273" customFormat="1" ht="14.25" thickTop="1" thickBot="1">
      <c r="A10" s="166" t="s">
        <v>221</v>
      </c>
      <c r="B10" s="166" t="s">
        <v>222</v>
      </c>
      <c r="C10" s="51" t="s">
        <v>46</v>
      </c>
      <c r="D10" s="166" t="s">
        <v>47</v>
      </c>
      <c r="E10" s="460" t="s">
        <v>530</v>
      </c>
      <c r="F10" s="22" t="str">
        <f t="shared" si="0"/>
        <v>LOTE 2</v>
      </c>
      <c r="G10" s="166" t="s">
        <v>223</v>
      </c>
      <c r="H10" s="41">
        <v>190</v>
      </c>
      <c r="I10" s="41">
        <v>190</v>
      </c>
      <c r="J10" s="41">
        <v>190</v>
      </c>
      <c r="K10" s="41">
        <v>190</v>
      </c>
      <c r="L10" s="41">
        <v>190</v>
      </c>
      <c r="M10" s="61">
        <v>451</v>
      </c>
      <c r="N10" s="374">
        <v>100029</v>
      </c>
      <c r="O10" s="374">
        <v>137119</v>
      </c>
      <c r="P10" s="374">
        <v>67271</v>
      </c>
      <c r="Q10" s="374">
        <v>112465</v>
      </c>
      <c r="R10" s="374">
        <v>241665</v>
      </c>
      <c r="S10" s="374">
        <v>805714</v>
      </c>
      <c r="T10" s="48"/>
      <c r="U10" s="49"/>
      <c r="V10" s="49"/>
      <c r="W10" s="49"/>
      <c r="X10" s="49"/>
      <c r="Y10" s="143"/>
      <c r="Z10" s="49"/>
      <c r="AA10" s="49"/>
      <c r="AB10" s="49"/>
      <c r="AC10" s="143"/>
      <c r="AD10" s="176"/>
      <c r="AE10" s="176"/>
    </row>
    <row r="11" spans="1:31" s="273" customFormat="1" ht="14.25" thickTop="1" thickBot="1">
      <c r="A11" s="166" t="s">
        <v>224</v>
      </c>
      <c r="B11" s="166" t="s">
        <v>225</v>
      </c>
      <c r="C11" s="51" t="s">
        <v>46</v>
      </c>
      <c r="D11" s="166" t="s">
        <v>47</v>
      </c>
      <c r="E11" s="460" t="s">
        <v>530</v>
      </c>
      <c r="F11" s="22" t="str">
        <f t="shared" si="0"/>
        <v>LOTE 2</v>
      </c>
      <c r="G11" s="166" t="s">
        <v>226</v>
      </c>
      <c r="H11" s="41">
        <v>260</v>
      </c>
      <c r="I11" s="41">
        <v>260</v>
      </c>
      <c r="J11" s="41">
        <v>260</v>
      </c>
      <c r="K11" s="41">
        <v>260</v>
      </c>
      <c r="L11" s="41">
        <v>260</v>
      </c>
      <c r="M11" s="61">
        <v>451</v>
      </c>
      <c r="N11" s="374">
        <v>86231</v>
      </c>
      <c r="O11" s="374">
        <v>113648</v>
      </c>
      <c r="P11" s="374">
        <v>59970</v>
      </c>
      <c r="Q11" s="374">
        <v>99248</v>
      </c>
      <c r="R11" s="374">
        <v>152368</v>
      </c>
      <c r="S11" s="374">
        <v>668379</v>
      </c>
      <c r="T11" s="48"/>
      <c r="U11" s="49"/>
      <c r="V11" s="49"/>
      <c r="W11" s="49"/>
      <c r="X11" s="49"/>
      <c r="Y11" s="143"/>
      <c r="Z11" s="49"/>
      <c r="AA11" s="49"/>
      <c r="AB11" s="49"/>
      <c r="AC11" s="143"/>
      <c r="AD11" s="176"/>
      <c r="AE11" s="176"/>
    </row>
    <row r="12" spans="1:31" s="273" customFormat="1" ht="14.25" thickTop="1" thickBot="1">
      <c r="A12" s="166" t="s">
        <v>227</v>
      </c>
      <c r="B12" s="166" t="s">
        <v>228</v>
      </c>
      <c r="C12" s="51" t="s">
        <v>46</v>
      </c>
      <c r="D12" s="166" t="s">
        <v>47</v>
      </c>
      <c r="E12" s="460" t="s">
        <v>530</v>
      </c>
      <c r="F12" s="22" t="str">
        <f t="shared" si="0"/>
        <v>LOTE 2</v>
      </c>
      <c r="G12" s="166" t="s">
        <v>229</v>
      </c>
      <c r="H12" s="41">
        <v>300</v>
      </c>
      <c r="I12" s="41">
        <v>300</v>
      </c>
      <c r="J12" s="41">
        <v>300</v>
      </c>
      <c r="K12" s="41">
        <v>300</v>
      </c>
      <c r="L12" s="41">
        <v>300</v>
      </c>
      <c r="M12" s="61">
        <v>515</v>
      </c>
      <c r="N12" s="374">
        <v>183773</v>
      </c>
      <c r="O12" s="374">
        <v>184099</v>
      </c>
      <c r="P12" s="374">
        <v>128305</v>
      </c>
      <c r="Q12" s="374">
        <v>179074</v>
      </c>
      <c r="R12" s="374">
        <v>271923</v>
      </c>
      <c r="S12" s="374">
        <v>322156</v>
      </c>
      <c r="T12" s="48"/>
      <c r="U12" s="49"/>
      <c r="V12" s="49"/>
      <c r="W12" s="49"/>
      <c r="X12" s="49"/>
      <c r="Y12" s="143"/>
      <c r="Z12" s="49"/>
      <c r="AA12" s="49"/>
      <c r="AB12" s="49"/>
      <c r="AC12" s="143"/>
      <c r="AD12" s="176"/>
      <c r="AE12" s="176"/>
    </row>
    <row r="13" spans="1:31" s="273" customFormat="1" ht="14.25" thickTop="1" thickBot="1">
      <c r="A13" s="166" t="s">
        <v>253</v>
      </c>
      <c r="B13" s="166" t="s">
        <v>252</v>
      </c>
      <c r="C13" s="51" t="s">
        <v>29</v>
      </c>
      <c r="D13" s="51" t="s">
        <v>30</v>
      </c>
      <c r="E13" s="460" t="s">
        <v>530</v>
      </c>
      <c r="F13" s="22" t="str">
        <f t="shared" si="0"/>
        <v>LOTE 3</v>
      </c>
      <c r="G13" s="166" t="s">
        <v>251</v>
      </c>
      <c r="H13" s="41">
        <v>500</v>
      </c>
      <c r="I13" s="41">
        <v>500</v>
      </c>
      <c r="J13" s="41">
        <v>500</v>
      </c>
      <c r="K13" s="41">
        <v>500</v>
      </c>
      <c r="L13" s="41">
        <v>500</v>
      </c>
      <c r="M13" s="61">
        <v>2500</v>
      </c>
      <c r="N13" s="374">
        <v>228865</v>
      </c>
      <c r="O13" s="374">
        <v>247558</v>
      </c>
      <c r="P13" s="374">
        <v>166535</v>
      </c>
      <c r="Q13" s="374">
        <v>252541</v>
      </c>
      <c r="R13" s="374">
        <v>334843</v>
      </c>
      <c r="S13" s="374">
        <v>561079</v>
      </c>
      <c r="T13" s="48"/>
      <c r="U13" s="49"/>
      <c r="V13" s="49"/>
      <c r="W13" s="49"/>
      <c r="X13" s="49"/>
      <c r="Y13" s="143"/>
      <c r="Z13" s="49"/>
      <c r="AA13" s="49"/>
      <c r="AB13" s="49"/>
      <c r="AC13" s="143"/>
      <c r="AD13" s="176"/>
      <c r="AE13" s="176"/>
    </row>
    <row r="14" spans="1:31" s="273" customFormat="1" ht="14.25" thickTop="1" thickBot="1">
      <c r="A14" s="166" t="s">
        <v>254</v>
      </c>
      <c r="B14" s="166" t="s">
        <v>256</v>
      </c>
      <c r="C14" s="51" t="s">
        <v>257</v>
      </c>
      <c r="D14" s="51" t="s">
        <v>30</v>
      </c>
      <c r="E14" s="460" t="s">
        <v>530</v>
      </c>
      <c r="F14" s="22" t="str">
        <f t="shared" si="0"/>
        <v>LOTE 3</v>
      </c>
      <c r="G14" s="166" t="s">
        <v>255</v>
      </c>
      <c r="H14" s="392">
        <v>84</v>
      </c>
      <c r="I14" s="392">
        <v>84</v>
      </c>
      <c r="J14" s="392">
        <v>84</v>
      </c>
      <c r="K14" s="392">
        <v>84</v>
      </c>
      <c r="L14" s="392">
        <v>84</v>
      </c>
      <c r="M14" s="393">
        <v>480</v>
      </c>
      <c r="N14" s="394">
        <v>36770</v>
      </c>
      <c r="O14" s="394">
        <v>33234</v>
      </c>
      <c r="P14" s="394">
        <v>32238</v>
      </c>
      <c r="Q14" s="394">
        <v>48906</v>
      </c>
      <c r="R14" s="394">
        <v>69283</v>
      </c>
      <c r="S14" s="394">
        <v>215746</v>
      </c>
      <c r="T14" s="48"/>
      <c r="U14" s="49"/>
      <c r="V14" s="49"/>
      <c r="W14" s="49"/>
      <c r="X14" s="49"/>
      <c r="Y14" s="143"/>
      <c r="Z14" s="49"/>
      <c r="AA14" s="49"/>
      <c r="AB14" s="49"/>
      <c r="AC14" s="143"/>
      <c r="AD14" s="176"/>
      <c r="AE14" s="176"/>
    </row>
    <row r="15" spans="1:31" s="273" customFormat="1" ht="14.25" thickTop="1" thickBot="1">
      <c r="A15" s="166" t="s">
        <v>323</v>
      </c>
      <c r="B15" s="166" t="s">
        <v>324</v>
      </c>
      <c r="C15" s="166" t="s">
        <v>83</v>
      </c>
      <c r="D15" s="166" t="s">
        <v>59</v>
      </c>
      <c r="E15" s="460" t="s">
        <v>530</v>
      </c>
      <c r="F15" s="22" t="str">
        <f t="shared" si="0"/>
        <v>LOTE 1</v>
      </c>
      <c r="G15" s="51" t="s">
        <v>322</v>
      </c>
      <c r="H15" s="41">
        <v>300</v>
      </c>
      <c r="I15" s="41">
        <v>300</v>
      </c>
      <c r="J15" s="41">
        <v>300</v>
      </c>
      <c r="K15" s="41">
        <v>300</v>
      </c>
      <c r="L15" s="41">
        <v>300</v>
      </c>
      <c r="M15" s="61">
        <v>800</v>
      </c>
      <c r="N15" s="374">
        <v>58336</v>
      </c>
      <c r="O15" s="374">
        <v>71444</v>
      </c>
      <c r="P15" s="374">
        <v>31123</v>
      </c>
      <c r="Q15" s="374">
        <v>59731</v>
      </c>
      <c r="R15" s="374">
        <v>55924</v>
      </c>
      <c r="S15" s="374">
        <v>96936</v>
      </c>
      <c r="T15" s="48"/>
      <c r="U15" s="49"/>
      <c r="V15" s="49"/>
      <c r="W15" s="49"/>
      <c r="X15" s="49"/>
      <c r="Y15" s="143"/>
      <c r="Z15" s="49"/>
      <c r="AA15" s="49"/>
      <c r="AB15" s="49"/>
      <c r="AC15" s="143"/>
      <c r="AD15" s="176"/>
      <c r="AE15" s="176"/>
    </row>
    <row r="16" spans="1:31" ht="13.5" thickTop="1">
      <c r="G16" s="51"/>
      <c r="H16" s="78"/>
      <c r="I16" s="78"/>
      <c r="J16" s="78"/>
      <c r="K16" s="78"/>
      <c r="L16" s="78"/>
      <c r="M16" s="78"/>
      <c r="N16" s="65"/>
      <c r="O16" s="65"/>
      <c r="P16" s="65"/>
      <c r="Q16" s="65"/>
      <c r="R16" s="65"/>
      <c r="S16" s="65"/>
      <c r="X16" s="217"/>
      <c r="Y16" s="233"/>
      <c r="Z16" s="233"/>
      <c r="AA16" s="233"/>
      <c r="AB16" s="233"/>
      <c r="AC16" s="233"/>
      <c r="AD16" s="217"/>
      <c r="AE16" s="217"/>
    </row>
    <row r="17" spans="7:31">
      <c r="H17" s="78"/>
      <c r="I17" s="78"/>
      <c r="J17" s="78"/>
      <c r="K17" s="78"/>
      <c r="L17" s="78"/>
      <c r="M17" s="78"/>
      <c r="N17" s="66"/>
      <c r="O17" s="66"/>
      <c r="P17" s="66"/>
      <c r="Q17" s="66"/>
      <c r="R17" s="66"/>
      <c r="S17" s="66"/>
      <c r="X17" s="217"/>
      <c r="Y17" s="217"/>
      <c r="Z17" s="217"/>
      <c r="AA17" s="217"/>
      <c r="AB17" s="217"/>
      <c r="AC17" s="217"/>
      <c r="AD17" s="217"/>
      <c r="AE17" s="217"/>
    </row>
    <row r="18" spans="7:31">
      <c r="M18" s="62" t="s">
        <v>6</v>
      </c>
      <c r="N18" s="13">
        <f t="shared" ref="N18:S18" si="1">SUM(N4:N15)</f>
        <v>3063256</v>
      </c>
      <c r="O18" s="13">
        <f t="shared" si="1"/>
        <v>3793998</v>
      </c>
      <c r="P18" s="13">
        <f t="shared" si="1"/>
        <v>2097153</v>
      </c>
      <c r="Q18" s="13">
        <f t="shared" si="1"/>
        <v>3434305</v>
      </c>
      <c r="R18" s="13">
        <f t="shared" si="1"/>
        <v>3731810</v>
      </c>
      <c r="S18" s="13">
        <f t="shared" si="1"/>
        <v>11845350</v>
      </c>
      <c r="T18" s="62" t="s">
        <v>243</v>
      </c>
      <c r="X18" s="217"/>
      <c r="Y18" s="217"/>
      <c r="Z18" s="217"/>
      <c r="AA18" s="217"/>
      <c r="AB18" s="217"/>
      <c r="AC18" s="217"/>
      <c r="AD18" s="217"/>
      <c r="AE18" s="217"/>
    </row>
    <row r="19" spans="7:31">
      <c r="G19" s="28"/>
      <c r="H19" s="28"/>
      <c r="I19" s="28"/>
      <c r="J19" s="28"/>
      <c r="K19" s="28"/>
      <c r="L19" s="28"/>
      <c r="M19" s="62"/>
      <c r="N19" s="527">
        <f>SUM(N18:S18)</f>
        <v>27965872</v>
      </c>
      <c r="O19" s="527"/>
      <c r="P19" s="527"/>
      <c r="Q19" s="527"/>
      <c r="R19" s="527"/>
      <c r="S19" s="527"/>
      <c r="T19" s="62" t="s">
        <v>243</v>
      </c>
      <c r="X19" s="217"/>
      <c r="Y19" s="217"/>
      <c r="Z19" s="217"/>
      <c r="AA19" s="217"/>
      <c r="AB19" s="217"/>
      <c r="AC19" s="217"/>
      <c r="AD19" s="217"/>
      <c r="AE19" s="217"/>
    </row>
    <row r="20" spans="7:31" ht="13.5" thickBot="1"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X20" s="217"/>
      <c r="Y20" s="217"/>
      <c r="Z20" s="217"/>
      <c r="AA20" s="217"/>
      <c r="AB20" s="217"/>
      <c r="AC20" s="217"/>
      <c r="AD20" s="217"/>
      <c r="AE20" s="217"/>
    </row>
    <row r="21" spans="7:31" ht="13.5" thickTop="1">
      <c r="G21" s="305"/>
      <c r="H21" s="305"/>
      <c r="I21" s="305"/>
      <c r="J21" s="305"/>
      <c r="K21" s="305"/>
      <c r="L21" s="293"/>
      <c r="M21" s="441" t="s">
        <v>525</v>
      </c>
      <c r="N21" s="442" t="s">
        <v>0</v>
      </c>
      <c r="O21" s="442" t="s">
        <v>1</v>
      </c>
      <c r="P21" s="442" t="s">
        <v>2</v>
      </c>
      <c r="Q21" s="442" t="s">
        <v>3</v>
      </c>
      <c r="R21" s="442" t="s">
        <v>4</v>
      </c>
      <c r="S21" s="443" t="s">
        <v>5</v>
      </c>
      <c r="T21" s="258" t="s">
        <v>245</v>
      </c>
      <c r="X21" s="298"/>
      <c r="Y21" s="298"/>
      <c r="Z21" s="217"/>
      <c r="AA21" s="217"/>
      <c r="AB21" s="298"/>
      <c r="AC21" s="298"/>
      <c r="AD21" s="217"/>
      <c r="AE21" s="217"/>
    </row>
    <row r="22" spans="7:31">
      <c r="G22" s="232"/>
      <c r="H22" s="245"/>
      <c r="I22" s="245"/>
      <c r="J22" s="305"/>
      <c r="K22" s="305"/>
      <c r="L22" s="293"/>
      <c r="M22" s="444"/>
      <c r="N22" s="233">
        <f>SUMIFS(N4:N15,$D4:$D15,"ARABA",$E4:$E15,"")</f>
        <v>0</v>
      </c>
      <c r="O22" s="233">
        <f t="shared" ref="O22:S22" si="2">SUMIFS(O4:O15,$D4:$D15,"ARABA",$E4:$E15,"")</f>
        <v>0</v>
      </c>
      <c r="P22" s="233">
        <f t="shared" si="2"/>
        <v>0</v>
      </c>
      <c r="Q22" s="233">
        <f t="shared" si="2"/>
        <v>0</v>
      </c>
      <c r="R22" s="233">
        <f t="shared" si="2"/>
        <v>0</v>
      </c>
      <c r="S22" s="420">
        <f t="shared" si="2"/>
        <v>0</v>
      </c>
      <c r="T22" s="293">
        <f>SUM(N22:S22)</f>
        <v>0</v>
      </c>
      <c r="X22" s="298"/>
      <c r="Y22" s="233"/>
      <c r="Z22" s="217"/>
      <c r="AA22" s="217"/>
      <c r="AB22" s="298"/>
      <c r="AC22" s="233"/>
      <c r="AD22" s="217"/>
      <c r="AE22" s="217"/>
    </row>
    <row r="23" spans="7:31">
      <c r="G23" s="232"/>
      <c r="H23" s="245"/>
      <c r="I23" s="245"/>
      <c r="J23" s="305"/>
      <c r="K23" s="305"/>
      <c r="L23" s="293"/>
      <c r="M23" s="444"/>
      <c r="N23" s="233"/>
      <c r="O23" s="233"/>
      <c r="P23" s="233"/>
      <c r="Q23" s="233"/>
      <c r="R23" s="233"/>
      <c r="S23" s="420"/>
      <c r="T23" s="293"/>
      <c r="X23" s="298"/>
      <c r="Y23" s="233"/>
      <c r="Z23" s="217"/>
      <c r="AA23" s="217"/>
      <c r="AB23" s="298"/>
      <c r="AC23" s="233"/>
      <c r="AD23" s="217"/>
      <c r="AE23" s="217"/>
    </row>
    <row r="24" spans="7:31">
      <c r="G24" s="232"/>
      <c r="H24" s="305"/>
      <c r="I24" s="305"/>
      <c r="J24" s="245"/>
      <c r="K24" s="245"/>
      <c r="L24" s="293"/>
      <c r="M24" s="444" t="s">
        <v>526</v>
      </c>
      <c r="N24" s="233"/>
      <c r="O24" s="233"/>
      <c r="P24" s="233"/>
      <c r="Q24" s="233"/>
      <c r="R24" s="233"/>
      <c r="S24" s="420"/>
      <c r="T24" s="293"/>
      <c r="X24" s="298"/>
      <c r="Y24" s="233"/>
      <c r="Z24" s="217"/>
      <c r="AA24" s="217"/>
      <c r="AB24" s="298"/>
      <c r="AC24" s="233"/>
      <c r="AD24" s="217"/>
      <c r="AE24" s="217"/>
    </row>
    <row r="25" spans="7:31">
      <c r="G25" s="232"/>
      <c r="H25" s="305"/>
      <c r="I25" s="305"/>
      <c r="J25" s="305"/>
      <c r="K25" s="305"/>
      <c r="L25" s="293"/>
      <c r="M25" s="444"/>
      <c r="N25" s="233">
        <f>SUMIFS(N4:N15,$D4:$D15,"GIPUZKOA",$E4:$E15,"")</f>
        <v>0</v>
      </c>
      <c r="O25" s="233">
        <f t="shared" ref="O25:S25" si="3">SUMIFS(O4:O15,$D4:$D15,"GIPUZKOA",$E4:$E15,"")</f>
        <v>0</v>
      </c>
      <c r="P25" s="233">
        <f t="shared" si="3"/>
        <v>0</v>
      </c>
      <c r="Q25" s="233">
        <f t="shared" si="3"/>
        <v>0</v>
      </c>
      <c r="R25" s="233">
        <f t="shared" si="3"/>
        <v>0</v>
      </c>
      <c r="S25" s="420">
        <f t="shared" si="3"/>
        <v>0</v>
      </c>
      <c r="T25" s="293">
        <f t="shared" ref="T25:T28" si="4">SUM(N25:S25)</f>
        <v>0</v>
      </c>
      <c r="X25" s="298"/>
      <c r="Y25" s="233"/>
      <c r="Z25" s="217"/>
      <c r="AA25" s="217"/>
      <c r="AB25" s="298"/>
      <c r="AC25" s="233"/>
      <c r="AD25" s="217"/>
      <c r="AE25" s="217"/>
    </row>
    <row r="26" spans="7:31">
      <c r="G26" s="232"/>
      <c r="H26" s="305"/>
      <c r="I26" s="305"/>
      <c r="J26" s="305"/>
      <c r="K26" s="305"/>
      <c r="L26" s="293"/>
      <c r="M26" s="444"/>
      <c r="N26" s="233"/>
      <c r="O26" s="233"/>
      <c r="P26" s="233"/>
      <c r="Q26" s="233"/>
      <c r="R26" s="233"/>
      <c r="S26" s="420"/>
      <c r="T26" s="293"/>
      <c r="X26" s="298"/>
      <c r="Y26" s="233"/>
      <c r="Z26" s="217"/>
      <c r="AA26" s="217"/>
      <c r="AB26" s="298"/>
      <c r="AC26" s="233"/>
      <c r="AD26" s="217"/>
      <c r="AE26" s="217"/>
    </row>
    <row r="27" spans="7:31">
      <c r="G27" s="232"/>
      <c r="H27" s="245"/>
      <c r="I27" s="245"/>
      <c r="J27" s="245"/>
      <c r="K27" s="245"/>
      <c r="L27" s="293"/>
      <c r="M27" s="444" t="s">
        <v>527</v>
      </c>
      <c r="N27" s="233"/>
      <c r="O27" s="233"/>
      <c r="P27" s="233"/>
      <c r="Q27" s="233"/>
      <c r="R27" s="233"/>
      <c r="S27" s="420"/>
      <c r="T27" s="293"/>
      <c r="X27" s="298"/>
      <c r="Y27" s="233"/>
      <c r="Z27" s="217"/>
      <c r="AA27" s="217"/>
      <c r="AB27" s="298"/>
      <c r="AC27" s="233"/>
      <c r="AD27" s="217"/>
      <c r="AE27" s="217"/>
    </row>
    <row r="28" spans="7:31" ht="13.5" thickBot="1">
      <c r="G28" s="309"/>
      <c r="H28" s="258"/>
      <c r="I28" s="258"/>
      <c r="J28" s="258"/>
      <c r="K28" s="258"/>
      <c r="L28" s="293"/>
      <c r="M28" s="445"/>
      <c r="N28" s="422">
        <f>SUMIFS(N4:N15,$D4:$D15,"BIZKAIA",$E4:$E15,"")</f>
        <v>0</v>
      </c>
      <c r="O28" s="422">
        <f t="shared" ref="O28:S28" si="5">SUMIFS(O4:O15,$D4:$D15,"BIZKAIA",$E4:$E15,"")</f>
        <v>0</v>
      </c>
      <c r="P28" s="422">
        <f t="shared" si="5"/>
        <v>0</v>
      </c>
      <c r="Q28" s="422">
        <f t="shared" si="5"/>
        <v>0</v>
      </c>
      <c r="R28" s="422">
        <f t="shared" si="5"/>
        <v>0</v>
      </c>
      <c r="S28" s="423">
        <f t="shared" si="5"/>
        <v>0</v>
      </c>
      <c r="T28" s="293">
        <f t="shared" si="4"/>
        <v>0</v>
      </c>
      <c r="X28" s="298"/>
      <c r="Y28" s="233"/>
      <c r="Z28" s="217"/>
      <c r="AA28" s="217"/>
      <c r="AB28" s="298"/>
      <c r="AC28" s="233"/>
      <c r="AD28" s="217"/>
      <c r="AE28" s="217"/>
    </row>
    <row r="29" spans="7:31" ht="13.5" thickTop="1"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472"/>
      <c r="X29" s="219"/>
      <c r="Y29" s="219"/>
      <c r="Z29" s="217"/>
      <c r="AA29" s="217"/>
      <c r="AB29" s="219"/>
      <c r="AC29" s="219"/>
      <c r="AD29" s="217"/>
      <c r="AE29" s="217"/>
    </row>
    <row r="30" spans="7:31" ht="13.5" thickBot="1"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472"/>
      <c r="X30" s="219"/>
      <c r="Y30" s="219"/>
      <c r="Z30" s="217"/>
      <c r="AA30" s="217"/>
      <c r="AB30" s="219"/>
      <c r="AC30" s="219"/>
      <c r="AD30" s="217"/>
      <c r="AE30" s="217"/>
    </row>
    <row r="31" spans="7:31" ht="13.5" thickTop="1">
      <c r="G31" s="232"/>
      <c r="H31" s="245"/>
      <c r="I31" s="245"/>
      <c r="J31" s="305"/>
      <c r="K31" s="305"/>
      <c r="L31" s="305"/>
      <c r="M31" s="441" t="s">
        <v>531</v>
      </c>
      <c r="N31" s="442" t="s">
        <v>0</v>
      </c>
      <c r="O31" s="442" t="s">
        <v>1</v>
      </c>
      <c r="P31" s="442" t="s">
        <v>2</v>
      </c>
      <c r="Q31" s="442" t="s">
        <v>3</v>
      </c>
      <c r="R31" s="442" t="s">
        <v>4</v>
      </c>
      <c r="S31" s="443" t="s">
        <v>5</v>
      </c>
      <c r="T31" s="258" t="s">
        <v>245</v>
      </c>
      <c r="X31" s="298"/>
      <c r="Y31" s="298"/>
      <c r="Z31" s="217"/>
      <c r="AA31" s="217"/>
      <c r="AB31" s="298"/>
      <c r="AC31" s="298"/>
      <c r="AD31" s="217"/>
      <c r="AE31" s="217"/>
    </row>
    <row r="32" spans="7:31">
      <c r="G32" s="232"/>
      <c r="H32" s="245"/>
      <c r="I32" s="245"/>
      <c r="J32" s="305"/>
      <c r="K32" s="305"/>
      <c r="L32" s="305"/>
      <c r="M32" s="444"/>
      <c r="N32" s="233">
        <f>SUMIFS(N4:N15,$D4:$D15,"ARABA",$E4:$E15,"X")</f>
        <v>333559</v>
      </c>
      <c r="O32" s="233">
        <f t="shared" ref="O32:S32" si="6">SUMIFS(O4:O15,$D4:$D15,"ARABA",$E4:$E15,"X")</f>
        <v>404086</v>
      </c>
      <c r="P32" s="233">
        <f t="shared" si="6"/>
        <v>209492</v>
      </c>
      <c r="Q32" s="233">
        <f t="shared" si="6"/>
        <v>347967</v>
      </c>
      <c r="R32" s="233">
        <f t="shared" si="6"/>
        <v>454797</v>
      </c>
      <c r="S32" s="420">
        <f t="shared" si="6"/>
        <v>1578407</v>
      </c>
      <c r="T32" s="293">
        <f>SUM(N32:S32)</f>
        <v>3328308</v>
      </c>
      <c r="X32" s="298"/>
      <c r="Y32" s="233"/>
      <c r="Z32" s="217"/>
      <c r="AA32" s="217"/>
      <c r="AB32" s="298"/>
      <c r="AC32" s="233"/>
      <c r="AD32" s="217"/>
      <c r="AE32" s="217"/>
    </row>
    <row r="33" spans="4:31">
      <c r="G33" s="232"/>
      <c r="H33" s="305"/>
      <c r="I33" s="305"/>
      <c r="J33" s="245"/>
      <c r="K33" s="245"/>
      <c r="L33" s="305"/>
      <c r="M33" s="444"/>
      <c r="N33" s="233"/>
      <c r="O33" s="233"/>
      <c r="P33" s="233"/>
      <c r="Q33" s="233"/>
      <c r="R33" s="233"/>
      <c r="S33" s="420"/>
      <c r="T33" s="293"/>
      <c r="X33" s="298"/>
      <c r="Y33" s="233"/>
      <c r="Z33" s="217"/>
      <c r="AA33" s="217"/>
      <c r="AB33" s="298"/>
      <c r="AC33" s="233"/>
      <c r="AD33" s="217"/>
      <c r="AE33" s="217"/>
    </row>
    <row r="34" spans="4:31">
      <c r="G34" s="232"/>
      <c r="H34" s="305"/>
      <c r="I34" s="305"/>
      <c r="J34" s="305"/>
      <c r="K34" s="305"/>
      <c r="L34" s="245"/>
      <c r="M34" s="444" t="s">
        <v>532</v>
      </c>
      <c r="N34" s="233"/>
      <c r="O34" s="233"/>
      <c r="P34" s="233"/>
      <c r="Q34" s="233"/>
      <c r="R34" s="233"/>
      <c r="S34" s="420"/>
      <c r="T34" s="293"/>
      <c r="X34" s="298"/>
      <c r="Y34" s="233"/>
      <c r="Z34" s="217"/>
      <c r="AA34" s="217"/>
      <c r="AB34" s="298"/>
      <c r="AC34" s="233"/>
      <c r="AD34" s="217"/>
      <c r="AE34" s="217"/>
    </row>
    <row r="35" spans="4:31">
      <c r="G35" s="232"/>
      <c r="H35" s="305"/>
      <c r="I35" s="305"/>
      <c r="J35" s="305"/>
      <c r="K35" s="305"/>
      <c r="L35" s="245"/>
      <c r="M35" s="444"/>
      <c r="N35" s="233">
        <f>SUMIFS(N4:N15,$D4:$D15,"GIPUZKOA",$E4:$E15,"X")</f>
        <v>456849</v>
      </c>
      <c r="O35" s="233">
        <f t="shared" ref="O35:S35" si="7">SUMIFS(O4:O15,$D4:$D15,"GIPUZKOA",$E4:$E15,"X")</f>
        <v>538446</v>
      </c>
      <c r="P35" s="233">
        <f t="shared" si="7"/>
        <v>317384</v>
      </c>
      <c r="Q35" s="233">
        <f t="shared" si="7"/>
        <v>487582</v>
      </c>
      <c r="R35" s="233">
        <f t="shared" si="7"/>
        <v>800026</v>
      </c>
      <c r="S35" s="420">
        <f t="shared" si="7"/>
        <v>2034585</v>
      </c>
      <c r="T35" s="293">
        <f t="shared" ref="T35:T38" si="8">SUM(N35:S35)</f>
        <v>4634872</v>
      </c>
      <c r="X35" s="298"/>
      <c r="Y35" s="233"/>
      <c r="Z35" s="217"/>
      <c r="AA35" s="217"/>
      <c r="AB35" s="298"/>
      <c r="AC35" s="233"/>
      <c r="AD35" s="217"/>
      <c r="AE35" s="217"/>
    </row>
    <row r="36" spans="4:31">
      <c r="G36" s="232"/>
      <c r="H36" s="245"/>
      <c r="I36" s="245"/>
      <c r="J36" s="245"/>
      <c r="K36" s="245"/>
      <c r="L36" s="305"/>
      <c r="M36" s="444"/>
      <c r="N36" s="233"/>
      <c r="O36" s="233"/>
      <c r="P36" s="233"/>
      <c r="Q36" s="233"/>
      <c r="R36" s="233"/>
      <c r="S36" s="420"/>
      <c r="T36" s="293"/>
      <c r="X36" s="298"/>
      <c r="Y36" s="233"/>
      <c r="Z36" s="217"/>
      <c r="AA36" s="217"/>
      <c r="AB36" s="298"/>
      <c r="AC36" s="233"/>
      <c r="AD36" s="217"/>
      <c r="AE36" s="217"/>
    </row>
    <row r="37" spans="4:31">
      <c r="G37" s="309"/>
      <c r="H37" s="258"/>
      <c r="I37" s="258"/>
      <c r="J37" s="258"/>
      <c r="K37" s="258"/>
      <c r="L37" s="258"/>
      <c r="M37" s="444" t="s">
        <v>533</v>
      </c>
      <c r="N37" s="233"/>
      <c r="O37" s="233"/>
      <c r="P37" s="233"/>
      <c r="Q37" s="233"/>
      <c r="R37" s="233"/>
      <c r="S37" s="420"/>
      <c r="T37" s="293"/>
      <c r="X37" s="298"/>
      <c r="Y37" s="233"/>
      <c r="Z37" s="217"/>
      <c r="AA37" s="217"/>
      <c r="AB37" s="298"/>
      <c r="AC37" s="233"/>
      <c r="AD37" s="217"/>
      <c r="AE37" s="217"/>
    </row>
    <row r="38" spans="4:31" ht="13.5" thickBot="1">
      <c r="G38" s="305"/>
      <c r="H38" s="305"/>
      <c r="I38" s="305"/>
      <c r="J38" s="305"/>
      <c r="K38" s="305"/>
      <c r="L38" s="305"/>
      <c r="M38" s="445"/>
      <c r="N38" s="422">
        <f>SUMIFS(N4:N15,$D4:$D15,"BIZKAIA",$E4:$E15,"X")</f>
        <v>2272848</v>
      </c>
      <c r="O38" s="422">
        <f t="shared" ref="O38:S38" si="9">SUMIFS(O4:O15,$D4:$D15,"BIZKAIA",$E4:$E15,"X")</f>
        <v>2851466</v>
      </c>
      <c r="P38" s="422">
        <f t="shared" si="9"/>
        <v>1570277</v>
      </c>
      <c r="Q38" s="422">
        <f t="shared" si="9"/>
        <v>2598756</v>
      </c>
      <c r="R38" s="422">
        <f t="shared" si="9"/>
        <v>2476987</v>
      </c>
      <c r="S38" s="423">
        <f t="shared" si="9"/>
        <v>8232358</v>
      </c>
      <c r="T38" s="293">
        <f t="shared" si="8"/>
        <v>20002692</v>
      </c>
      <c r="X38" s="298"/>
      <c r="Y38" s="233"/>
      <c r="Z38" s="217"/>
      <c r="AA38" s="217"/>
      <c r="AB38" s="298"/>
      <c r="AC38" s="233"/>
      <c r="AD38" s="217"/>
      <c r="AE38" s="217"/>
    </row>
    <row r="39" spans="4:31" ht="13.5" thickTop="1">
      <c r="D39" s="88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X39" s="217"/>
      <c r="Y39" s="217"/>
      <c r="Z39" s="217"/>
      <c r="AA39" s="217"/>
      <c r="AB39" s="217"/>
      <c r="AC39" s="217"/>
      <c r="AD39" s="217"/>
      <c r="AE39" s="217"/>
    </row>
    <row r="40" spans="4:31">
      <c r="G40" s="232"/>
      <c r="H40" s="245"/>
      <c r="I40" s="245"/>
      <c r="J40" s="305"/>
      <c r="K40" s="305"/>
      <c r="L40" s="305"/>
      <c r="M40" s="245"/>
      <c r="N40" s="245"/>
      <c r="O40" s="245"/>
      <c r="P40" s="305"/>
      <c r="Q40" s="305"/>
      <c r="R40" s="305"/>
      <c r="S40" s="245"/>
      <c r="X40" s="217"/>
      <c r="Y40" s="217"/>
      <c r="Z40" s="217"/>
      <c r="AA40" s="217"/>
      <c r="AB40" s="217"/>
      <c r="AC40" s="217"/>
      <c r="AD40" s="217"/>
      <c r="AE40" s="217"/>
    </row>
    <row r="41" spans="4:31">
      <c r="G41" s="232"/>
      <c r="H41" s="245"/>
      <c r="I41" s="245"/>
      <c r="J41" s="305"/>
      <c r="K41" s="305"/>
      <c r="L41" s="305"/>
      <c r="M41" s="245"/>
      <c r="N41" s="245"/>
      <c r="O41" s="245"/>
      <c r="P41" s="305"/>
      <c r="Q41" s="305"/>
      <c r="R41" s="305"/>
      <c r="S41" s="245"/>
      <c r="X41" s="217"/>
      <c r="Y41" s="217"/>
      <c r="Z41" s="217"/>
      <c r="AA41" s="217"/>
      <c r="AB41" s="217"/>
      <c r="AC41" s="217"/>
      <c r="AD41" s="217"/>
      <c r="AE41" s="217"/>
    </row>
    <row r="42" spans="4:31">
      <c r="G42" s="232"/>
      <c r="H42" s="305"/>
      <c r="I42" s="305"/>
      <c r="J42" s="245"/>
      <c r="K42" s="245"/>
      <c r="L42" s="305"/>
      <c r="M42" s="245"/>
      <c r="N42" s="305"/>
      <c r="O42" s="305"/>
      <c r="P42" s="245"/>
      <c r="Q42" s="245"/>
      <c r="R42" s="305"/>
      <c r="S42" s="245"/>
      <c r="X42" s="217"/>
      <c r="Y42" s="217"/>
      <c r="Z42" s="217"/>
      <c r="AA42" s="217"/>
      <c r="AB42" s="217"/>
      <c r="AC42" s="217"/>
      <c r="AD42" s="217"/>
      <c r="AE42" s="217"/>
    </row>
    <row r="43" spans="4:31">
      <c r="G43" s="232"/>
      <c r="H43" s="305"/>
      <c r="I43" s="305"/>
      <c r="J43" s="305"/>
      <c r="K43" s="305"/>
      <c r="L43" s="245"/>
      <c r="M43" s="245"/>
      <c r="N43" s="305"/>
      <c r="O43" s="305"/>
      <c r="P43" s="305"/>
      <c r="Q43" s="305"/>
      <c r="R43" s="245"/>
      <c r="S43" s="245"/>
      <c r="X43" s="217"/>
      <c r="Y43" s="217"/>
      <c r="Z43" s="217"/>
      <c r="AA43" s="217"/>
      <c r="AB43" s="217"/>
      <c r="AC43" s="217"/>
      <c r="AD43" s="217"/>
      <c r="AE43" s="217"/>
    </row>
    <row r="44" spans="4:31">
      <c r="G44" s="232"/>
      <c r="H44" s="305"/>
      <c r="I44" s="305"/>
      <c r="J44" s="305"/>
      <c r="K44" s="305"/>
      <c r="L44" s="245"/>
      <c r="M44" s="245"/>
      <c r="N44" s="305"/>
      <c r="O44" s="305"/>
      <c r="P44" s="305"/>
      <c r="Q44" s="305"/>
      <c r="R44" s="245"/>
      <c r="S44" s="245"/>
      <c r="X44" s="217"/>
      <c r="Y44" s="217"/>
      <c r="Z44" s="217"/>
      <c r="AA44" s="217"/>
      <c r="AB44" s="217"/>
      <c r="AC44" s="217"/>
      <c r="AD44" s="217"/>
      <c r="AE44" s="217"/>
    </row>
    <row r="45" spans="4:31">
      <c r="G45" s="232"/>
      <c r="H45" s="245"/>
      <c r="I45" s="245"/>
      <c r="J45" s="245"/>
      <c r="K45" s="245"/>
      <c r="L45" s="305"/>
      <c r="M45" s="245"/>
      <c r="N45" s="245"/>
      <c r="O45" s="245"/>
      <c r="P45" s="245"/>
      <c r="Q45" s="245"/>
      <c r="R45" s="305"/>
      <c r="S45" s="245"/>
      <c r="X45" s="217"/>
      <c r="Y45" s="217"/>
      <c r="Z45" s="217"/>
      <c r="AA45" s="217"/>
      <c r="AB45" s="217"/>
      <c r="AC45" s="217"/>
      <c r="AD45" s="217"/>
      <c r="AE45" s="217"/>
    </row>
    <row r="46" spans="4:31">
      <c r="G46" s="307"/>
      <c r="H46" s="259"/>
      <c r="I46" s="259"/>
      <c r="J46" s="259"/>
      <c r="K46" s="259"/>
      <c r="L46" s="259"/>
      <c r="M46" s="259"/>
      <c r="X46" s="217"/>
      <c r="Y46" s="217"/>
      <c r="Z46" s="217"/>
      <c r="AA46" s="217"/>
      <c r="AB46" s="217"/>
      <c r="AC46" s="217"/>
      <c r="AD46" s="217"/>
      <c r="AE46" s="217"/>
    </row>
    <row r="47" spans="4:31"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X47" s="217"/>
      <c r="Y47" s="217"/>
      <c r="Z47" s="217"/>
      <c r="AA47" s="217"/>
      <c r="AB47" s="217"/>
      <c r="AC47" s="217"/>
      <c r="AD47" s="217"/>
      <c r="AE47" s="217"/>
    </row>
    <row r="48" spans="4:31"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</row>
    <row r="49" spans="7:19">
      <c r="G49" s="232"/>
      <c r="H49" s="245"/>
      <c r="I49" s="245"/>
      <c r="J49" s="305"/>
      <c r="K49" s="305"/>
      <c r="L49" s="305"/>
      <c r="M49" s="245"/>
      <c r="N49" s="305"/>
      <c r="O49" s="305"/>
      <c r="P49" s="305"/>
      <c r="Q49" s="305"/>
      <c r="R49" s="305"/>
      <c r="S49" s="305"/>
    </row>
    <row r="50" spans="7:19">
      <c r="G50" s="232"/>
      <c r="H50" s="245"/>
      <c r="I50" s="245"/>
      <c r="J50" s="305"/>
      <c r="K50" s="305"/>
      <c r="L50" s="305"/>
      <c r="M50" s="245"/>
      <c r="N50" s="305"/>
      <c r="O50" s="305"/>
      <c r="P50" s="305"/>
      <c r="Q50" s="305"/>
      <c r="R50" s="305"/>
      <c r="S50" s="305"/>
    </row>
    <row r="51" spans="7:19">
      <c r="G51" s="232"/>
      <c r="H51" s="305"/>
      <c r="I51" s="305"/>
      <c r="J51" s="245"/>
      <c r="K51" s="245"/>
      <c r="L51" s="305"/>
      <c r="M51" s="245"/>
      <c r="N51" s="305"/>
      <c r="O51" s="305"/>
      <c r="P51" s="305"/>
      <c r="Q51" s="305"/>
      <c r="R51" s="305"/>
      <c r="S51" s="305"/>
    </row>
    <row r="52" spans="7:19">
      <c r="G52" s="232"/>
      <c r="H52" s="305"/>
      <c r="I52" s="305"/>
      <c r="J52" s="305"/>
      <c r="K52" s="305"/>
      <c r="L52" s="245"/>
      <c r="M52" s="245"/>
      <c r="N52" s="305"/>
      <c r="O52" s="305"/>
      <c r="P52" s="305"/>
      <c r="Q52" s="305"/>
      <c r="R52" s="305"/>
      <c r="S52" s="305"/>
    </row>
    <row r="53" spans="7:19">
      <c r="G53" s="232"/>
      <c r="H53" s="305"/>
      <c r="I53" s="305"/>
      <c r="J53" s="305"/>
      <c r="K53" s="305"/>
      <c r="L53" s="245"/>
      <c r="M53" s="245"/>
      <c r="N53" s="305"/>
      <c r="O53" s="305"/>
      <c r="P53" s="305"/>
      <c r="Q53" s="305"/>
      <c r="R53" s="305"/>
      <c r="S53" s="305"/>
    </row>
    <row r="54" spans="7:19">
      <c r="G54" s="232"/>
      <c r="H54" s="245"/>
      <c r="I54" s="245"/>
      <c r="J54" s="245"/>
      <c r="K54" s="245"/>
      <c r="L54" s="305"/>
      <c r="M54" s="245"/>
      <c r="N54" s="305"/>
      <c r="O54" s="305"/>
      <c r="P54" s="305"/>
      <c r="Q54" s="305"/>
      <c r="R54" s="305"/>
      <c r="S54" s="305"/>
    </row>
    <row r="55" spans="7:19">
      <c r="G55" s="307"/>
      <c r="H55" s="259"/>
      <c r="I55" s="259"/>
      <c r="J55" s="259"/>
      <c r="K55" s="259"/>
      <c r="L55" s="259"/>
      <c r="M55" s="259"/>
    </row>
    <row r="56" spans="7:19"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</row>
    <row r="57" spans="7:19"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</row>
    <row r="58" spans="7:19">
      <c r="G58" s="232"/>
      <c r="H58" s="245"/>
      <c r="I58" s="245"/>
      <c r="J58" s="305"/>
      <c r="K58" s="305"/>
      <c r="L58" s="305"/>
      <c r="M58" s="245"/>
      <c r="N58" s="245"/>
      <c r="O58" s="245"/>
      <c r="P58" s="305"/>
      <c r="Q58" s="305"/>
      <c r="R58" s="305"/>
      <c r="S58" s="245"/>
    </row>
    <row r="59" spans="7:19">
      <c r="G59" s="232"/>
      <c r="H59" s="245"/>
      <c r="I59" s="245"/>
      <c r="J59" s="305"/>
      <c r="K59" s="305"/>
      <c r="L59" s="305"/>
      <c r="M59" s="245"/>
      <c r="N59" s="245"/>
      <c r="O59" s="245"/>
      <c r="P59" s="305"/>
      <c r="Q59" s="305"/>
      <c r="R59" s="305"/>
      <c r="S59" s="245"/>
    </row>
    <row r="60" spans="7:19">
      <c r="G60" s="232"/>
      <c r="H60" s="305"/>
      <c r="I60" s="305"/>
      <c r="J60" s="245"/>
      <c r="K60" s="245"/>
      <c r="L60" s="305"/>
      <c r="M60" s="245"/>
      <c r="N60" s="305"/>
      <c r="O60" s="305"/>
      <c r="P60" s="245"/>
      <c r="Q60" s="245"/>
      <c r="R60" s="305"/>
      <c r="S60" s="245"/>
    </row>
    <row r="61" spans="7:19">
      <c r="G61" s="232"/>
      <c r="H61" s="305"/>
      <c r="I61" s="305"/>
      <c r="J61" s="305"/>
      <c r="K61" s="305"/>
      <c r="L61" s="245"/>
      <c r="M61" s="245"/>
      <c r="N61" s="305"/>
      <c r="O61" s="305"/>
      <c r="P61" s="305"/>
      <c r="Q61" s="305"/>
      <c r="R61" s="245"/>
      <c r="S61" s="245"/>
    </row>
    <row r="62" spans="7:19">
      <c r="G62" s="232"/>
      <c r="H62" s="305"/>
      <c r="I62" s="305"/>
      <c r="J62" s="305"/>
      <c r="K62" s="305"/>
      <c r="L62" s="245"/>
      <c r="M62" s="245"/>
      <c r="N62" s="305"/>
      <c r="O62" s="305"/>
      <c r="P62" s="305"/>
      <c r="Q62" s="305"/>
      <c r="R62" s="245"/>
      <c r="S62" s="245"/>
    </row>
    <row r="63" spans="7:19">
      <c r="G63" s="232"/>
      <c r="H63" s="245"/>
      <c r="I63" s="245"/>
      <c r="J63" s="245"/>
      <c r="K63" s="245"/>
      <c r="L63" s="305"/>
      <c r="M63" s="245"/>
      <c r="N63" s="245"/>
      <c r="O63" s="245"/>
      <c r="P63" s="245"/>
      <c r="Q63" s="245"/>
      <c r="R63" s="305"/>
      <c r="S63" s="245"/>
    </row>
    <row r="64" spans="7:19">
      <c r="G64" s="307"/>
      <c r="H64" s="259"/>
      <c r="I64" s="259"/>
      <c r="J64" s="259"/>
      <c r="K64" s="259"/>
      <c r="L64" s="259"/>
      <c r="M64" s="259"/>
    </row>
    <row r="65" spans="7:19"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</row>
    <row r="66" spans="7:19"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</row>
    <row r="67" spans="7:19">
      <c r="G67" s="232"/>
      <c r="H67" s="245"/>
      <c r="I67" s="245"/>
      <c r="J67" s="305"/>
      <c r="K67" s="305"/>
      <c r="L67" s="305"/>
      <c r="M67" s="245"/>
      <c r="N67" s="305"/>
      <c r="O67" s="245"/>
      <c r="P67" s="305"/>
      <c r="Q67" s="305"/>
      <c r="R67" s="305"/>
      <c r="S67" s="245"/>
    </row>
    <row r="68" spans="7:19">
      <c r="G68" s="232"/>
      <c r="H68" s="245"/>
      <c r="I68" s="245"/>
      <c r="J68" s="305"/>
      <c r="K68" s="305"/>
      <c r="L68" s="305"/>
      <c r="M68" s="245"/>
      <c r="N68" s="245"/>
      <c r="O68" s="245"/>
      <c r="P68" s="305"/>
      <c r="Q68" s="305"/>
      <c r="R68" s="305"/>
      <c r="S68" s="305"/>
    </row>
    <row r="69" spans="7:19">
      <c r="G69" s="232"/>
      <c r="H69" s="305"/>
      <c r="I69" s="305"/>
      <c r="J69" s="245"/>
      <c r="K69" s="245"/>
      <c r="L69" s="305"/>
      <c r="M69" s="245"/>
      <c r="N69" s="305"/>
      <c r="O69" s="305"/>
      <c r="P69" s="245"/>
      <c r="Q69" s="245"/>
      <c r="R69" s="305"/>
      <c r="S69" s="245"/>
    </row>
    <row r="70" spans="7:19">
      <c r="G70" s="232"/>
      <c r="H70" s="305"/>
      <c r="I70" s="305"/>
      <c r="J70" s="305"/>
      <c r="K70" s="305"/>
      <c r="L70" s="245"/>
      <c r="M70" s="245"/>
      <c r="N70" s="305"/>
      <c r="O70" s="305"/>
      <c r="P70" s="305"/>
      <c r="Q70" s="305"/>
      <c r="R70" s="245"/>
      <c r="S70" s="305"/>
    </row>
    <row r="71" spans="7:19">
      <c r="G71" s="232"/>
      <c r="H71" s="305"/>
      <c r="I71" s="305"/>
      <c r="J71" s="305"/>
      <c r="K71" s="305"/>
      <c r="L71" s="245"/>
      <c r="M71" s="245"/>
      <c r="N71" s="305"/>
      <c r="O71" s="305"/>
      <c r="P71" s="305"/>
      <c r="Q71" s="305"/>
      <c r="R71" s="245"/>
      <c r="S71" s="245"/>
    </row>
    <row r="72" spans="7:19">
      <c r="G72" s="232"/>
      <c r="H72" s="245"/>
      <c r="I72" s="245"/>
      <c r="J72" s="245"/>
      <c r="K72" s="245"/>
      <c r="L72" s="305"/>
      <c r="M72" s="245"/>
      <c r="N72" s="305"/>
      <c r="O72" s="305"/>
      <c r="P72" s="305"/>
      <c r="Q72" s="245"/>
      <c r="R72" s="305"/>
      <c r="S72" s="245"/>
    </row>
    <row r="73" spans="7:19">
      <c r="G73" s="307"/>
      <c r="H73" s="259"/>
      <c r="I73" s="259"/>
      <c r="J73" s="259"/>
      <c r="K73" s="259"/>
      <c r="L73" s="259"/>
      <c r="M73" s="259"/>
    </row>
    <row r="74" spans="7:19"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</row>
    <row r="75" spans="7:19"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</row>
    <row r="76" spans="7:19">
      <c r="G76" s="232"/>
      <c r="H76" s="245"/>
      <c r="I76" s="245"/>
      <c r="J76" s="305"/>
      <c r="K76" s="305"/>
      <c r="L76" s="305"/>
      <c r="M76" s="245"/>
      <c r="N76" s="305"/>
      <c r="O76" s="305"/>
      <c r="P76" s="305"/>
      <c r="Q76" s="305"/>
      <c r="R76" s="305"/>
      <c r="S76" s="305"/>
    </row>
    <row r="77" spans="7:19">
      <c r="G77" s="232"/>
      <c r="H77" s="245"/>
      <c r="I77" s="245"/>
      <c r="J77" s="305"/>
      <c r="K77" s="305"/>
      <c r="L77" s="305"/>
      <c r="M77" s="245"/>
      <c r="N77" s="305"/>
      <c r="O77" s="305"/>
      <c r="P77" s="305"/>
      <c r="Q77" s="305"/>
      <c r="R77" s="305"/>
      <c r="S77" s="305"/>
    </row>
    <row r="78" spans="7:19">
      <c r="G78" s="232"/>
      <c r="H78" s="305"/>
      <c r="I78" s="305"/>
      <c r="J78" s="245"/>
      <c r="K78" s="245"/>
      <c r="L78" s="305"/>
      <c r="M78" s="245"/>
      <c r="N78" s="305"/>
      <c r="O78" s="305"/>
      <c r="P78" s="305"/>
      <c r="Q78" s="305"/>
      <c r="R78" s="305"/>
      <c r="S78" s="305"/>
    </row>
    <row r="79" spans="7:19">
      <c r="G79" s="232"/>
      <c r="H79" s="305"/>
      <c r="I79" s="305"/>
      <c r="J79" s="305"/>
      <c r="K79" s="305"/>
      <c r="L79" s="245"/>
      <c r="M79" s="245"/>
      <c r="N79" s="305"/>
      <c r="O79" s="305"/>
      <c r="P79" s="305"/>
      <c r="Q79" s="305"/>
      <c r="R79" s="245"/>
      <c r="S79" s="245"/>
    </row>
    <row r="80" spans="7:19">
      <c r="G80" s="232"/>
      <c r="H80" s="305"/>
      <c r="I80" s="305"/>
      <c r="J80" s="305"/>
      <c r="K80" s="305"/>
      <c r="L80" s="245"/>
      <c r="M80" s="245"/>
      <c r="N80" s="305"/>
      <c r="O80" s="305"/>
      <c r="P80" s="305"/>
      <c r="Q80" s="305"/>
      <c r="R80" s="245"/>
      <c r="S80" s="245"/>
    </row>
    <row r="81" spans="7:19">
      <c r="G81" s="232"/>
      <c r="H81" s="245"/>
      <c r="I81" s="245"/>
      <c r="J81" s="305"/>
      <c r="K81" s="305"/>
      <c r="L81" s="305"/>
      <c r="M81" s="245"/>
      <c r="N81" s="245"/>
      <c r="O81" s="245"/>
      <c r="P81" s="305"/>
      <c r="Q81" s="305"/>
      <c r="R81" s="305"/>
      <c r="S81" s="245"/>
    </row>
    <row r="82" spans="7:19">
      <c r="G82" s="311"/>
      <c r="H82" s="258"/>
      <c r="I82" s="258"/>
      <c r="J82" s="258"/>
      <c r="K82" s="258"/>
      <c r="L82" s="258"/>
      <c r="M82" s="258"/>
    </row>
    <row r="83" spans="7:19"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</row>
    <row r="84" spans="7:19"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</row>
    <row r="85" spans="7:19">
      <c r="G85" s="232"/>
      <c r="H85" s="245"/>
      <c r="I85" s="245"/>
      <c r="J85" s="305"/>
      <c r="K85" s="305"/>
      <c r="L85" s="305"/>
      <c r="M85" s="245"/>
      <c r="N85" s="305"/>
      <c r="O85" s="305"/>
      <c r="P85" s="305"/>
      <c r="Q85" s="305"/>
      <c r="R85" s="305"/>
      <c r="S85" s="305"/>
    </row>
    <row r="86" spans="7:19">
      <c r="G86" s="232"/>
      <c r="H86" s="245"/>
      <c r="I86" s="245"/>
      <c r="J86" s="305"/>
      <c r="K86" s="305"/>
      <c r="L86" s="305"/>
      <c r="M86" s="245"/>
      <c r="N86" s="305"/>
      <c r="O86" s="305"/>
      <c r="P86" s="305"/>
      <c r="Q86" s="305"/>
      <c r="R86" s="305"/>
      <c r="S86" s="305"/>
    </row>
    <row r="87" spans="7:19">
      <c r="G87" s="232"/>
      <c r="H87" s="305"/>
      <c r="I87" s="305"/>
      <c r="J87" s="245"/>
      <c r="K87" s="245"/>
      <c r="L87" s="305"/>
      <c r="M87" s="245"/>
      <c r="N87" s="305"/>
      <c r="O87" s="305"/>
      <c r="P87" s="305"/>
      <c r="Q87" s="305"/>
      <c r="R87" s="305"/>
      <c r="S87" s="305"/>
    </row>
    <row r="88" spans="7:19">
      <c r="G88" s="232"/>
      <c r="H88" s="305"/>
      <c r="I88" s="305"/>
      <c r="J88" s="305"/>
      <c r="K88" s="305"/>
      <c r="L88" s="245"/>
      <c r="M88" s="245"/>
      <c r="N88" s="305"/>
      <c r="O88" s="305"/>
      <c r="P88" s="305"/>
      <c r="Q88" s="305"/>
      <c r="R88" s="305"/>
      <c r="S88" s="305"/>
    </row>
    <row r="89" spans="7:19">
      <c r="G89" s="232"/>
      <c r="H89" s="305"/>
      <c r="I89" s="305"/>
      <c r="J89" s="305"/>
      <c r="K89" s="305"/>
      <c r="L89" s="245"/>
      <c r="M89" s="245"/>
      <c r="N89" s="305"/>
      <c r="O89" s="305"/>
      <c r="P89" s="305"/>
      <c r="Q89" s="305"/>
      <c r="R89" s="305"/>
      <c r="S89" s="305"/>
    </row>
    <row r="90" spans="7:19">
      <c r="G90" s="232"/>
      <c r="H90" s="245"/>
      <c r="I90" s="245"/>
      <c r="J90" s="245"/>
      <c r="K90" s="245"/>
      <c r="L90" s="305"/>
      <c r="M90" s="245"/>
      <c r="N90" s="305"/>
      <c r="O90" s="305"/>
      <c r="P90" s="305"/>
      <c r="Q90" s="305"/>
      <c r="R90" s="305"/>
      <c r="S90" s="305"/>
    </row>
    <row r="91" spans="7:19">
      <c r="G91" s="307"/>
      <c r="H91" s="259"/>
      <c r="I91" s="259"/>
      <c r="J91" s="259"/>
      <c r="K91" s="259"/>
      <c r="L91" s="259"/>
      <c r="M91" s="259"/>
    </row>
    <row r="92" spans="7:19"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</row>
    <row r="93" spans="7:19"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</row>
    <row r="94" spans="7:19">
      <c r="G94" s="232"/>
      <c r="H94" s="245"/>
      <c r="I94" s="245"/>
      <c r="J94" s="305"/>
      <c r="K94" s="305"/>
      <c r="L94" s="305"/>
      <c r="M94" s="245"/>
      <c r="N94" s="305"/>
      <c r="O94" s="305"/>
      <c r="P94" s="305"/>
      <c r="Q94" s="305"/>
      <c r="R94" s="305"/>
      <c r="S94" s="305"/>
    </row>
    <row r="95" spans="7:19">
      <c r="G95" s="232"/>
      <c r="H95" s="245"/>
      <c r="I95" s="245"/>
      <c r="J95" s="305"/>
      <c r="K95" s="305"/>
      <c r="L95" s="305"/>
      <c r="M95" s="245"/>
      <c r="N95" s="305"/>
      <c r="O95" s="305"/>
      <c r="P95" s="305"/>
      <c r="Q95" s="305"/>
      <c r="R95" s="305"/>
      <c r="S95" s="305"/>
    </row>
    <row r="96" spans="7:19">
      <c r="G96" s="232"/>
      <c r="H96" s="305"/>
      <c r="I96" s="305"/>
      <c r="J96" s="245"/>
      <c r="K96" s="245"/>
      <c r="L96" s="305"/>
      <c r="M96" s="245"/>
      <c r="N96" s="305"/>
      <c r="O96" s="305"/>
      <c r="P96" s="305"/>
      <c r="Q96" s="245"/>
      <c r="R96" s="305"/>
      <c r="S96" s="305"/>
    </row>
    <row r="97" spans="7:19">
      <c r="G97" s="232"/>
      <c r="H97" s="305"/>
      <c r="I97" s="305"/>
      <c r="J97" s="305"/>
      <c r="K97" s="305"/>
      <c r="L97" s="245"/>
      <c r="M97" s="245"/>
      <c r="N97" s="305"/>
      <c r="O97" s="305"/>
      <c r="P97" s="305"/>
      <c r="Q97" s="305"/>
      <c r="R97" s="245"/>
      <c r="S97" s="305"/>
    </row>
    <row r="98" spans="7:19">
      <c r="G98" s="232"/>
      <c r="H98" s="305"/>
      <c r="I98" s="305"/>
      <c r="J98" s="305"/>
      <c r="K98" s="305"/>
      <c r="L98" s="245"/>
      <c r="M98" s="245"/>
      <c r="N98" s="305"/>
      <c r="O98" s="305"/>
      <c r="P98" s="305"/>
      <c r="Q98" s="305"/>
      <c r="R98" s="245"/>
      <c r="S98" s="305"/>
    </row>
    <row r="99" spans="7:19">
      <c r="G99" s="232"/>
      <c r="H99" s="245"/>
      <c r="I99" s="245"/>
      <c r="J99" s="245"/>
      <c r="K99" s="245"/>
      <c r="L99" s="305"/>
      <c r="M99" s="245"/>
      <c r="N99" s="305"/>
      <c r="O99" s="305"/>
      <c r="P99" s="305"/>
      <c r="Q99" s="305"/>
      <c r="R99" s="305"/>
      <c r="S99" s="305"/>
    </row>
    <row r="100" spans="7:19">
      <c r="G100" s="307"/>
      <c r="H100" s="259"/>
      <c r="I100" s="259"/>
      <c r="J100" s="259"/>
      <c r="K100" s="259"/>
      <c r="L100" s="259"/>
      <c r="M100" s="259"/>
    </row>
    <row r="101" spans="7:19"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</row>
    <row r="102" spans="7:19"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</row>
    <row r="103" spans="7:19">
      <c r="G103" s="232"/>
      <c r="H103" s="245"/>
      <c r="I103" s="245"/>
      <c r="J103" s="305"/>
      <c r="K103" s="305"/>
      <c r="L103" s="305"/>
      <c r="M103" s="245"/>
      <c r="N103" s="305"/>
      <c r="O103" s="305"/>
      <c r="P103" s="305"/>
      <c r="Q103" s="305"/>
      <c r="R103" s="305"/>
      <c r="S103" s="305"/>
    </row>
    <row r="104" spans="7:19">
      <c r="G104" s="232"/>
      <c r="H104" s="245"/>
      <c r="I104" s="245"/>
      <c r="J104" s="305"/>
      <c r="K104" s="305"/>
      <c r="L104" s="305"/>
      <c r="M104" s="245"/>
      <c r="N104" s="305"/>
      <c r="O104" s="305"/>
      <c r="P104" s="305"/>
      <c r="Q104" s="305"/>
      <c r="R104" s="305"/>
      <c r="S104" s="305"/>
    </row>
    <row r="105" spans="7:19">
      <c r="G105" s="232"/>
      <c r="H105" s="305"/>
      <c r="I105" s="305"/>
      <c r="J105" s="245"/>
      <c r="K105" s="245"/>
      <c r="L105" s="305"/>
      <c r="M105" s="245"/>
      <c r="N105" s="305"/>
      <c r="O105" s="305"/>
      <c r="P105" s="305"/>
      <c r="Q105" s="305"/>
      <c r="R105" s="305"/>
      <c r="S105" s="305"/>
    </row>
    <row r="106" spans="7:19">
      <c r="G106" s="232"/>
      <c r="H106" s="305"/>
      <c r="I106" s="305"/>
      <c r="J106" s="305"/>
      <c r="K106" s="305"/>
      <c r="L106" s="245"/>
      <c r="M106" s="245"/>
      <c r="N106" s="305"/>
      <c r="O106" s="305"/>
      <c r="P106" s="305"/>
      <c r="Q106" s="305"/>
      <c r="R106" s="305"/>
      <c r="S106" s="305"/>
    </row>
    <row r="107" spans="7:19">
      <c r="G107" s="232"/>
      <c r="H107" s="305"/>
      <c r="I107" s="305"/>
      <c r="J107" s="305"/>
      <c r="K107" s="305"/>
      <c r="L107" s="245"/>
      <c r="M107" s="245"/>
      <c r="N107" s="305"/>
      <c r="O107" s="305"/>
      <c r="P107" s="305"/>
      <c r="Q107" s="305"/>
      <c r="R107" s="305"/>
      <c r="S107" s="305"/>
    </row>
    <row r="108" spans="7:19">
      <c r="G108" s="232"/>
      <c r="H108" s="245"/>
      <c r="I108" s="245"/>
      <c r="J108" s="305"/>
      <c r="K108" s="305"/>
      <c r="L108" s="305"/>
      <c r="M108" s="245"/>
      <c r="N108" s="305"/>
      <c r="O108" s="305"/>
      <c r="P108" s="305"/>
      <c r="Q108" s="305"/>
      <c r="R108" s="305"/>
      <c r="S108" s="305"/>
    </row>
    <row r="109" spans="7:19">
      <c r="G109" s="307"/>
      <c r="H109" s="259"/>
      <c r="I109" s="259"/>
      <c r="J109" s="259"/>
      <c r="K109" s="259"/>
      <c r="L109" s="259"/>
      <c r="M109" s="259"/>
    </row>
    <row r="110" spans="7:19"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</row>
    <row r="111" spans="7:19"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</row>
    <row r="112" spans="7:19">
      <c r="G112" s="232"/>
      <c r="H112" s="245"/>
      <c r="I112" s="245"/>
      <c r="J112" s="305"/>
      <c r="K112" s="305"/>
      <c r="L112" s="305"/>
      <c r="M112" s="245"/>
      <c r="N112" s="245"/>
      <c r="O112" s="245"/>
      <c r="P112" s="305"/>
      <c r="Q112" s="305"/>
      <c r="R112" s="305"/>
      <c r="S112" s="245"/>
    </row>
    <row r="113" spans="7:19">
      <c r="G113" s="232"/>
      <c r="H113" s="245"/>
      <c r="I113" s="245"/>
      <c r="J113" s="305"/>
      <c r="K113" s="305"/>
      <c r="L113" s="305"/>
      <c r="M113" s="245"/>
      <c r="N113" s="245"/>
      <c r="O113" s="245"/>
      <c r="P113" s="305"/>
      <c r="Q113" s="305"/>
      <c r="R113" s="305"/>
      <c r="S113" s="245"/>
    </row>
    <row r="114" spans="7:19">
      <c r="G114" s="232"/>
      <c r="H114" s="305"/>
      <c r="I114" s="305"/>
      <c r="J114" s="245"/>
      <c r="K114" s="245"/>
      <c r="L114" s="305"/>
      <c r="M114" s="245"/>
      <c r="N114" s="305"/>
      <c r="O114" s="305"/>
      <c r="P114" s="245"/>
      <c r="Q114" s="245"/>
      <c r="R114" s="305"/>
      <c r="S114" s="245"/>
    </row>
    <row r="115" spans="7:19">
      <c r="G115" s="232"/>
      <c r="H115" s="305"/>
      <c r="I115" s="305"/>
      <c r="J115" s="305"/>
      <c r="K115" s="305"/>
      <c r="L115" s="245"/>
      <c r="M115" s="245"/>
      <c r="N115" s="305"/>
      <c r="O115" s="305"/>
      <c r="P115" s="305"/>
      <c r="Q115" s="305"/>
      <c r="R115" s="245"/>
      <c r="S115" s="245"/>
    </row>
    <row r="116" spans="7:19">
      <c r="G116" s="232"/>
      <c r="H116" s="305"/>
      <c r="I116" s="305"/>
      <c r="J116" s="305"/>
      <c r="K116" s="305"/>
      <c r="L116" s="245"/>
      <c r="M116" s="245"/>
      <c r="N116" s="305"/>
      <c r="O116" s="305"/>
      <c r="P116" s="305"/>
      <c r="Q116" s="305"/>
      <c r="R116" s="245"/>
      <c r="S116" s="245"/>
    </row>
    <row r="117" spans="7:19">
      <c r="G117" s="232"/>
      <c r="H117" s="245"/>
      <c r="I117" s="245"/>
      <c r="J117" s="245"/>
      <c r="K117" s="245"/>
      <c r="L117" s="305"/>
      <c r="M117" s="245"/>
      <c r="N117" s="245"/>
      <c r="O117" s="245"/>
      <c r="P117" s="245"/>
      <c r="Q117" s="245"/>
      <c r="R117" s="305"/>
      <c r="S117" s="245"/>
    </row>
    <row r="118" spans="7:19">
      <c r="G118" s="307"/>
      <c r="H118" s="259"/>
      <c r="I118" s="259"/>
      <c r="J118" s="259"/>
      <c r="K118" s="259"/>
      <c r="L118" s="259"/>
      <c r="M118" s="259"/>
    </row>
    <row r="119" spans="7:19"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</row>
    <row r="120" spans="7:19"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</row>
    <row r="121" spans="7:19">
      <c r="G121" s="232"/>
      <c r="H121" s="245"/>
      <c r="I121" s="245"/>
      <c r="J121" s="305"/>
      <c r="K121" s="305"/>
      <c r="L121" s="305"/>
      <c r="M121" s="245"/>
      <c r="N121" s="245"/>
      <c r="O121" s="245"/>
      <c r="P121" s="305"/>
      <c r="Q121" s="305"/>
      <c r="R121" s="305"/>
      <c r="S121" s="305"/>
    </row>
    <row r="122" spans="7:19">
      <c r="G122" s="232"/>
      <c r="H122" s="245"/>
      <c r="I122" s="245"/>
      <c r="J122" s="305"/>
      <c r="K122" s="305"/>
      <c r="L122" s="305"/>
      <c r="M122" s="245"/>
      <c r="N122" s="245"/>
      <c r="O122" s="245"/>
      <c r="P122" s="305"/>
      <c r="Q122" s="305"/>
      <c r="R122" s="305"/>
      <c r="S122" s="305"/>
    </row>
    <row r="123" spans="7:19">
      <c r="G123" s="232"/>
      <c r="H123" s="305"/>
      <c r="I123" s="305"/>
      <c r="J123" s="305"/>
      <c r="K123" s="305"/>
      <c r="L123" s="245"/>
      <c r="M123" s="245"/>
      <c r="N123" s="305"/>
      <c r="O123" s="305"/>
      <c r="P123" s="305"/>
      <c r="Q123" s="305"/>
      <c r="R123" s="305"/>
      <c r="S123" s="305"/>
    </row>
    <row r="124" spans="7:19">
      <c r="G124" s="232"/>
      <c r="H124" s="305"/>
      <c r="I124" s="305"/>
      <c r="J124" s="305"/>
      <c r="K124" s="305"/>
      <c r="L124" s="245"/>
      <c r="M124" s="245"/>
      <c r="N124" s="305"/>
      <c r="O124" s="305"/>
      <c r="P124" s="305"/>
      <c r="Q124" s="305"/>
      <c r="R124" s="305"/>
      <c r="S124" s="305"/>
    </row>
    <row r="125" spans="7:19">
      <c r="G125" s="232"/>
      <c r="H125" s="245"/>
      <c r="I125" s="245"/>
      <c r="J125" s="245"/>
      <c r="K125" s="245"/>
      <c r="L125" s="305"/>
      <c r="M125" s="245"/>
      <c r="N125" s="305"/>
      <c r="O125" s="305"/>
      <c r="P125" s="305"/>
      <c r="Q125" s="305"/>
      <c r="R125" s="305"/>
      <c r="S125" s="305"/>
    </row>
    <row r="126" spans="7:19">
      <c r="G126" s="232"/>
      <c r="H126" s="245"/>
      <c r="I126" s="245"/>
      <c r="J126" s="305"/>
      <c r="K126" s="305"/>
      <c r="L126" s="305"/>
      <c r="M126" s="245"/>
      <c r="N126" s="305"/>
      <c r="O126" s="305"/>
      <c r="P126" s="305"/>
      <c r="Q126" s="305"/>
      <c r="R126" s="305"/>
      <c r="S126" s="305"/>
    </row>
    <row r="127" spans="7:19">
      <c r="G127" s="311"/>
      <c r="H127" s="258"/>
      <c r="I127" s="258"/>
      <c r="J127" s="258"/>
      <c r="K127" s="258"/>
      <c r="L127" s="258"/>
      <c r="M127" s="258"/>
    </row>
    <row r="128" spans="7:19">
      <c r="G128" s="309"/>
      <c r="H128" s="310"/>
      <c r="I128" s="310"/>
      <c r="J128" s="310"/>
      <c r="K128" s="310"/>
      <c r="L128" s="310"/>
    </row>
    <row r="129" spans="7:12">
      <c r="G129" s="309"/>
      <c r="H129" s="310"/>
      <c r="I129" s="310"/>
      <c r="J129" s="310"/>
      <c r="K129" s="310"/>
      <c r="L129" s="310"/>
    </row>
    <row r="130" spans="7:12">
      <c r="G130" s="307"/>
      <c r="H130" s="308"/>
      <c r="I130" s="308"/>
      <c r="J130" s="308"/>
      <c r="K130" s="308"/>
      <c r="L130" s="308"/>
    </row>
    <row r="131" spans="7:12">
      <c r="G131" s="307"/>
      <c r="H131" s="308"/>
      <c r="I131" s="308"/>
      <c r="J131" s="308"/>
      <c r="K131" s="308"/>
      <c r="L131" s="308"/>
    </row>
    <row r="132" spans="7:12">
      <c r="G132" s="307"/>
      <c r="H132" s="308"/>
      <c r="I132" s="308"/>
      <c r="J132" s="308"/>
      <c r="K132" s="308"/>
      <c r="L132" s="308"/>
    </row>
    <row r="133" spans="7:12">
      <c r="G133" s="307"/>
      <c r="H133" s="308"/>
      <c r="I133" s="308"/>
      <c r="J133" s="308"/>
      <c r="K133" s="308"/>
      <c r="L133" s="308"/>
    </row>
    <row r="134" spans="7:12">
      <c r="G134" s="307"/>
      <c r="H134" s="308"/>
      <c r="I134" s="308"/>
      <c r="J134" s="308"/>
      <c r="K134" s="308"/>
      <c r="L134" s="308"/>
    </row>
    <row r="135" spans="7:12">
      <c r="G135" s="307"/>
      <c r="H135" s="308"/>
      <c r="I135" s="308"/>
      <c r="J135" s="308"/>
      <c r="K135" s="308"/>
      <c r="L135" s="308"/>
    </row>
    <row r="136" spans="7:12">
      <c r="G136" s="307"/>
      <c r="H136" s="308"/>
      <c r="I136" s="308"/>
      <c r="J136" s="308"/>
      <c r="K136" s="308"/>
      <c r="L136" s="308"/>
    </row>
    <row r="137" spans="7:12">
      <c r="G137" s="307"/>
      <c r="H137" s="308"/>
      <c r="I137" s="308"/>
      <c r="J137" s="308"/>
      <c r="K137" s="308"/>
      <c r="L137" s="308"/>
    </row>
    <row r="138" spans="7:12">
      <c r="G138" s="307"/>
      <c r="H138" s="308"/>
      <c r="I138" s="308"/>
      <c r="J138" s="308"/>
      <c r="K138" s="308"/>
      <c r="L138" s="308"/>
    </row>
    <row r="139" spans="7:12">
      <c r="G139" s="307"/>
      <c r="H139" s="308"/>
      <c r="I139" s="308"/>
      <c r="J139" s="308"/>
      <c r="K139" s="308"/>
      <c r="L139" s="308"/>
    </row>
    <row r="140" spans="7:12">
      <c r="G140" s="307"/>
      <c r="H140" s="308"/>
      <c r="I140" s="308"/>
      <c r="J140" s="308"/>
      <c r="K140" s="308"/>
      <c r="L140" s="308"/>
    </row>
    <row r="141" spans="7:12">
      <c r="G141" s="307"/>
      <c r="H141" s="308"/>
      <c r="I141" s="308"/>
      <c r="J141" s="308"/>
      <c r="K141" s="308"/>
      <c r="L141" s="308"/>
    </row>
    <row r="142" spans="7:12">
      <c r="G142" s="310"/>
      <c r="H142" s="244"/>
      <c r="I142" s="244"/>
      <c r="J142" s="244"/>
      <c r="K142" s="244"/>
      <c r="L142" s="244"/>
    </row>
    <row r="143" spans="7:12">
      <c r="G143" s="304"/>
      <c r="H143" s="304"/>
      <c r="I143" s="304"/>
      <c r="J143" s="304"/>
      <c r="K143" s="304"/>
      <c r="L143" s="304"/>
    </row>
  </sheetData>
  <sheetProtection selectLockedCells="1" selectUnlockedCells="1"/>
  <mergeCells count="4">
    <mergeCell ref="B1:S1"/>
    <mergeCell ref="T1:Y1"/>
    <mergeCell ref="Z1:AC1"/>
    <mergeCell ref="N19:S19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C39"/>
  <sheetViews>
    <sheetView zoomScale="70" zoomScaleNormal="70" zoomScalePageLayoutView="125" workbookViewId="0">
      <selection activeCell="G32" sqref="G32"/>
    </sheetView>
  </sheetViews>
  <sheetFormatPr baseColWidth="10" defaultColWidth="11.42578125" defaultRowHeight="12.75"/>
  <cols>
    <col min="1" max="1" width="55.42578125" style="86" customWidth="1"/>
    <col min="2" max="2" width="18" style="86" bestFit="1" customWidth="1"/>
    <col min="3" max="3" width="18.42578125" style="86" bestFit="1" customWidth="1"/>
    <col min="4" max="4" width="19.140625" style="460" bestFit="1" customWidth="1"/>
    <col min="5" max="5" width="19.140625" style="500" customWidth="1"/>
    <col min="6" max="6" width="24" style="86" customWidth="1"/>
    <col min="7" max="7" width="17.7109375" style="86" bestFit="1" customWidth="1"/>
    <col min="8" max="12" width="18.28515625" style="86" bestFit="1" customWidth="1"/>
    <col min="13" max="13" width="12.85546875" style="86" bestFit="1" customWidth="1"/>
    <col min="14" max="14" width="10.7109375" style="86" bestFit="1" customWidth="1"/>
    <col min="15" max="18" width="12.85546875" style="86" bestFit="1" customWidth="1"/>
    <col min="19" max="22" width="11.42578125" style="86" customWidth="1"/>
    <col min="23" max="23" width="17.7109375" style="86" customWidth="1"/>
    <col min="24" max="24" width="14.7109375" style="86" customWidth="1"/>
    <col min="25" max="26" width="11.7109375" style="86" customWidth="1"/>
    <col min="27" max="27" width="17.5703125" style="86" bestFit="1" customWidth="1"/>
    <col min="28" max="28" width="18.42578125" style="86" customWidth="1"/>
  </cols>
  <sheetData>
    <row r="1" spans="1:29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217"/>
    </row>
    <row r="2" spans="1:29" ht="17.25" thickBot="1">
      <c r="M2" s="3"/>
      <c r="N2" s="4"/>
      <c r="O2" s="4"/>
      <c r="P2" s="4"/>
      <c r="Q2" s="4"/>
      <c r="R2" s="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29" s="273" customFormat="1" ht="14.25" thickTop="1" thickBot="1">
      <c r="A4" s="166" t="s">
        <v>300</v>
      </c>
      <c r="B4" s="51" t="s">
        <v>172</v>
      </c>
      <c r="C4" s="51" t="s">
        <v>30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3</v>
      </c>
      <c r="F4" s="51" t="s">
        <v>301</v>
      </c>
      <c r="G4" s="386">
        <v>500</v>
      </c>
      <c r="H4" s="386">
        <v>500</v>
      </c>
      <c r="I4" s="386">
        <v>500</v>
      </c>
      <c r="J4" s="386">
        <v>500</v>
      </c>
      <c r="K4" s="386">
        <v>500</v>
      </c>
      <c r="L4" s="395">
        <v>1169</v>
      </c>
      <c r="M4" s="327">
        <v>109946</v>
      </c>
      <c r="N4" s="327">
        <v>128076</v>
      </c>
      <c r="O4" s="327">
        <v>68100</v>
      </c>
      <c r="P4" s="327">
        <v>114940</v>
      </c>
      <c r="Q4" s="327">
        <v>144074</v>
      </c>
      <c r="R4" s="327">
        <v>358559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29" s="273" customFormat="1" ht="14.25" thickTop="1" thickBot="1">
      <c r="A5" s="166" t="s">
        <v>331</v>
      </c>
      <c r="B5" s="51" t="s">
        <v>172</v>
      </c>
      <c r="C5" s="51" t="s">
        <v>30</v>
      </c>
      <c r="D5" s="22" t="s">
        <v>530</v>
      </c>
      <c r="E5" s="22" t="str">
        <f t="shared" ref="E5:E6" si="0">IF(AND($C5="ARABA",$D5="X"),"LOTE 1",IF(AND($C5="ARABA",$D5=""),"LOTE 4",IF(AND($C5="GIPUZKOA",$D5="X"),"LOTE 2",IF(AND($C5="GIPUZKOA",$D5=""),"LOTE 5",IF(AND($C5="BIZKAIA",$D5="X"),"LOTE 3",IF(AND($C5="BIZKAIA",$D5= ""),"LOTE 6",))))))</f>
        <v>LOTE 3</v>
      </c>
      <c r="F5" s="51" t="s">
        <v>332</v>
      </c>
      <c r="G5" s="367">
        <v>180</v>
      </c>
      <c r="H5" s="367">
        <v>180</v>
      </c>
      <c r="I5" s="367">
        <v>180</v>
      </c>
      <c r="J5" s="367">
        <v>180</v>
      </c>
      <c r="K5" s="367">
        <v>180</v>
      </c>
      <c r="L5" s="396">
        <v>1081.58</v>
      </c>
      <c r="M5" s="327">
        <v>45005</v>
      </c>
      <c r="N5" s="327">
        <v>64086</v>
      </c>
      <c r="O5" s="327">
        <v>30697</v>
      </c>
      <c r="P5" s="327">
        <v>50829</v>
      </c>
      <c r="Q5" s="327">
        <v>67086</v>
      </c>
      <c r="R5" s="327">
        <v>304683</v>
      </c>
      <c r="S5" s="48"/>
      <c r="T5" s="49"/>
      <c r="U5" s="49"/>
      <c r="V5" s="49"/>
      <c r="W5" s="49"/>
      <c r="X5" s="143"/>
      <c r="Y5" s="49"/>
      <c r="Z5" s="49"/>
      <c r="AA5" s="49"/>
      <c r="AB5" s="143"/>
      <c r="AC5" s="176"/>
    </row>
    <row r="6" spans="1:29" s="273" customFormat="1" ht="14.25" thickTop="1" thickBot="1">
      <c r="A6" s="166" t="s">
        <v>333</v>
      </c>
      <c r="B6" s="51" t="s">
        <v>172</v>
      </c>
      <c r="C6" s="51" t="s">
        <v>30</v>
      </c>
      <c r="D6" s="22" t="s">
        <v>530</v>
      </c>
      <c r="E6" s="22" t="str">
        <f t="shared" si="0"/>
        <v>LOTE 3</v>
      </c>
      <c r="F6" s="51" t="s">
        <v>334</v>
      </c>
      <c r="G6" s="367">
        <v>180</v>
      </c>
      <c r="H6" s="367">
        <v>180</v>
      </c>
      <c r="I6" s="367">
        <v>180</v>
      </c>
      <c r="J6" s="367">
        <v>180</v>
      </c>
      <c r="K6" s="367">
        <v>180</v>
      </c>
      <c r="L6" s="396">
        <v>1000</v>
      </c>
      <c r="M6" s="327">
        <v>36106</v>
      </c>
      <c r="N6" s="327">
        <v>45987</v>
      </c>
      <c r="O6" s="327">
        <v>32467</v>
      </c>
      <c r="P6" s="327">
        <v>52737</v>
      </c>
      <c r="Q6" s="327">
        <v>69342</v>
      </c>
      <c r="R6" s="327">
        <v>289954</v>
      </c>
      <c r="S6" s="48"/>
      <c r="T6" s="49"/>
      <c r="U6" s="49"/>
      <c r="V6" s="49"/>
      <c r="W6" s="49"/>
      <c r="X6" s="143"/>
      <c r="Y6" s="49"/>
      <c r="Z6" s="49"/>
      <c r="AA6" s="49"/>
      <c r="AB6" s="143"/>
      <c r="AC6" s="176"/>
    </row>
    <row r="7" spans="1:29" ht="13.5" thickTop="1">
      <c r="D7" s="22"/>
      <c r="E7" s="22"/>
      <c r="F7" s="51"/>
      <c r="G7" s="78"/>
      <c r="H7" s="78"/>
      <c r="I7" s="78"/>
      <c r="J7" s="78"/>
      <c r="K7" s="78"/>
      <c r="L7" s="78"/>
      <c r="M7" s="65"/>
      <c r="N7" s="65"/>
      <c r="O7" s="65"/>
      <c r="P7" s="65"/>
      <c r="Q7" s="65"/>
      <c r="R7" s="65"/>
      <c r="U7" s="217"/>
      <c r="V7" s="217"/>
      <c r="W7" s="217"/>
      <c r="X7" s="233"/>
      <c r="Y7" s="233"/>
      <c r="Z7" s="233"/>
      <c r="AA7" s="233"/>
      <c r="AB7" s="233"/>
      <c r="AC7" s="217"/>
    </row>
    <row r="8" spans="1:29">
      <c r="D8" s="22"/>
      <c r="E8" s="22"/>
      <c r="G8" s="78"/>
      <c r="H8" s="78"/>
      <c r="I8" s="78"/>
      <c r="J8" s="78"/>
      <c r="K8" s="78"/>
      <c r="L8" s="78"/>
      <c r="M8" s="66"/>
      <c r="N8" s="66"/>
      <c r="O8" s="66"/>
      <c r="P8" s="66"/>
      <c r="Q8" s="66"/>
      <c r="R8" s="66"/>
      <c r="U8" s="217"/>
      <c r="V8" s="217"/>
      <c r="W8" s="217"/>
      <c r="X8" s="217"/>
      <c r="Y8" s="217"/>
      <c r="Z8" s="217"/>
      <c r="AA8" s="217"/>
      <c r="AB8" s="217"/>
      <c r="AC8" s="217"/>
    </row>
    <row r="9" spans="1:29">
      <c r="D9" s="22"/>
      <c r="E9" s="22"/>
      <c r="L9" s="86" t="s">
        <v>6</v>
      </c>
      <c r="M9" s="13">
        <f t="shared" ref="M9:R9" si="1">SUM(M4:M6)</f>
        <v>191057</v>
      </c>
      <c r="N9" s="13">
        <f t="shared" si="1"/>
        <v>238149</v>
      </c>
      <c r="O9" s="13">
        <f t="shared" si="1"/>
        <v>131264</v>
      </c>
      <c r="P9" s="13">
        <f t="shared" si="1"/>
        <v>218506</v>
      </c>
      <c r="Q9" s="13">
        <f t="shared" si="1"/>
        <v>280502</v>
      </c>
      <c r="R9" s="13">
        <f t="shared" si="1"/>
        <v>953196</v>
      </c>
      <c r="S9" s="86" t="s">
        <v>243</v>
      </c>
      <c r="U9" s="217"/>
      <c r="V9" s="217"/>
      <c r="W9" s="217"/>
      <c r="X9" s="217"/>
      <c r="Y9" s="217"/>
      <c r="Z9" s="217"/>
      <c r="AA9" s="217"/>
      <c r="AB9" s="217"/>
      <c r="AC9" s="217"/>
    </row>
    <row r="10" spans="1:29">
      <c r="F10" s="28"/>
      <c r="G10" s="28"/>
      <c r="H10" s="28"/>
      <c r="I10" s="28"/>
      <c r="J10" s="28"/>
      <c r="K10" s="28"/>
      <c r="M10" s="527">
        <f>SUM(M9:R9)</f>
        <v>2012674</v>
      </c>
      <c r="N10" s="527"/>
      <c r="O10" s="527"/>
      <c r="P10" s="527"/>
      <c r="Q10" s="527"/>
      <c r="R10" s="527"/>
      <c r="S10" s="86" t="s">
        <v>243</v>
      </c>
      <c r="U10" s="217"/>
      <c r="V10" s="217"/>
      <c r="W10" s="217"/>
      <c r="X10" s="217"/>
      <c r="Y10" s="217"/>
      <c r="Z10" s="217"/>
      <c r="AA10" s="217"/>
      <c r="AB10" s="217"/>
      <c r="AC10" s="217"/>
    </row>
    <row r="11" spans="1:29" ht="13.5" thickBot="1">
      <c r="F11" s="56"/>
      <c r="G11" s="57"/>
      <c r="H11" s="57"/>
      <c r="I11" s="57"/>
      <c r="J11" s="57"/>
      <c r="K11" s="57"/>
      <c r="L11" s="55"/>
      <c r="U11" s="217"/>
      <c r="V11" s="217"/>
      <c r="W11" s="217"/>
      <c r="X11" s="217"/>
      <c r="Y11" s="217"/>
      <c r="Z11" s="217"/>
      <c r="AA11" s="217"/>
      <c r="AB11" s="217"/>
      <c r="AC11" s="217"/>
    </row>
    <row r="12" spans="1:29" ht="13.5" thickTop="1">
      <c r="C12" s="305"/>
      <c r="F12" s="305"/>
      <c r="G12" s="305"/>
      <c r="H12" s="305"/>
      <c r="I12" s="305"/>
      <c r="J12" s="305"/>
      <c r="K12" s="293"/>
      <c r="L12" s="441" t="s">
        <v>525</v>
      </c>
      <c r="M12" s="442" t="s">
        <v>0</v>
      </c>
      <c r="N12" s="442" t="s">
        <v>1</v>
      </c>
      <c r="O12" s="442" t="s">
        <v>2</v>
      </c>
      <c r="P12" s="442" t="s">
        <v>3</v>
      </c>
      <c r="Q12" s="442" t="s">
        <v>4</v>
      </c>
      <c r="R12" s="443" t="s">
        <v>5</v>
      </c>
      <c r="S12" s="258" t="s">
        <v>245</v>
      </c>
      <c r="U12" s="217"/>
      <c r="V12" s="217"/>
      <c r="W12" s="298"/>
      <c r="X12" s="298"/>
      <c r="Y12" s="217"/>
      <c r="Z12" s="217"/>
      <c r="AA12" s="298"/>
      <c r="AB12" s="298"/>
      <c r="AC12" s="217"/>
    </row>
    <row r="13" spans="1:29">
      <c r="C13" s="305"/>
      <c r="F13" s="305"/>
      <c r="G13" s="305"/>
      <c r="H13" s="305"/>
      <c r="I13" s="305"/>
      <c r="J13" s="305"/>
      <c r="K13" s="293"/>
      <c r="L13" s="444"/>
      <c r="M13" s="233">
        <f>SUMIFS(M4:M6,$C4:$C6,"ARABA",$D4:$D6,"")</f>
        <v>0</v>
      </c>
      <c r="N13" s="233">
        <f t="shared" ref="N13:R13" si="2">SUMIFS(N4:N6,$C4:$C6,"ARABA",$D4:$D6,"")</f>
        <v>0</v>
      </c>
      <c r="O13" s="233">
        <f t="shared" si="2"/>
        <v>0</v>
      </c>
      <c r="P13" s="233">
        <f t="shared" si="2"/>
        <v>0</v>
      </c>
      <c r="Q13" s="233">
        <f t="shared" si="2"/>
        <v>0</v>
      </c>
      <c r="R13" s="420">
        <f t="shared" si="2"/>
        <v>0</v>
      </c>
      <c r="S13" s="293">
        <f>SUM(M13:R13)</f>
        <v>0</v>
      </c>
      <c r="U13" s="217"/>
      <c r="V13" s="217"/>
      <c r="W13" s="298"/>
      <c r="X13" s="233"/>
      <c r="Y13" s="217"/>
      <c r="Z13" s="217"/>
      <c r="AA13" s="298"/>
      <c r="AB13" s="233"/>
      <c r="AC13" s="217"/>
    </row>
    <row r="14" spans="1:29">
      <c r="C14" s="232"/>
      <c r="F14" s="232"/>
      <c r="G14" s="245"/>
      <c r="H14" s="305"/>
      <c r="I14" s="305"/>
      <c r="J14" s="305"/>
      <c r="K14" s="293"/>
      <c r="L14" s="444"/>
      <c r="M14" s="233"/>
      <c r="N14" s="233"/>
      <c r="O14" s="233"/>
      <c r="P14" s="233"/>
      <c r="Q14" s="233"/>
      <c r="R14" s="420"/>
      <c r="S14" s="293"/>
      <c r="U14" s="217"/>
      <c r="V14" s="217"/>
      <c r="W14" s="298"/>
      <c r="X14" s="233"/>
      <c r="Y14" s="217"/>
      <c r="Z14" s="217"/>
      <c r="AA14" s="298"/>
      <c r="AB14" s="233"/>
      <c r="AC14" s="217"/>
    </row>
    <row r="15" spans="1:29">
      <c r="C15" s="232"/>
      <c r="F15" s="232"/>
      <c r="G15" s="245"/>
      <c r="H15" s="305"/>
      <c r="I15" s="305"/>
      <c r="J15" s="305"/>
      <c r="K15" s="293"/>
      <c r="L15" s="444" t="s">
        <v>526</v>
      </c>
      <c r="M15" s="233"/>
      <c r="N15" s="233"/>
      <c r="O15" s="233"/>
      <c r="P15" s="233"/>
      <c r="Q15" s="233"/>
      <c r="R15" s="420"/>
      <c r="S15" s="293"/>
      <c r="U15" s="217"/>
      <c r="V15" s="217"/>
      <c r="W15" s="298"/>
      <c r="X15" s="233"/>
      <c r="Y15" s="217"/>
      <c r="Z15" s="217"/>
      <c r="AA15" s="298"/>
      <c r="AB15" s="233"/>
      <c r="AC15" s="217"/>
    </row>
    <row r="16" spans="1:29">
      <c r="C16" s="232"/>
      <c r="F16" s="232"/>
      <c r="G16" s="305"/>
      <c r="H16" s="245"/>
      <c r="I16" s="245"/>
      <c r="J16" s="305"/>
      <c r="K16" s="293"/>
      <c r="L16" s="444"/>
      <c r="M16" s="233">
        <f>SUMIFS(M4:M6,$C4:$C6,"GIPUZKOA",$D4:$D6,"")</f>
        <v>0</v>
      </c>
      <c r="N16" s="233">
        <f t="shared" ref="N16:R16" si="3">SUMIFS(N4:N6,$C4:$C6,"GIPUZKOA",$D4:$D6,"")</f>
        <v>0</v>
      </c>
      <c r="O16" s="233">
        <f t="shared" si="3"/>
        <v>0</v>
      </c>
      <c r="P16" s="233">
        <f t="shared" si="3"/>
        <v>0</v>
      </c>
      <c r="Q16" s="233">
        <f t="shared" si="3"/>
        <v>0</v>
      </c>
      <c r="R16" s="420">
        <f t="shared" si="3"/>
        <v>0</v>
      </c>
      <c r="S16" s="293">
        <f t="shared" ref="S16:S19" si="4">SUM(M16:R16)</f>
        <v>0</v>
      </c>
      <c r="U16" s="217"/>
      <c r="V16" s="217"/>
      <c r="W16" s="298"/>
      <c r="X16" s="233"/>
      <c r="Y16" s="217"/>
      <c r="Z16" s="217"/>
      <c r="AA16" s="298"/>
      <c r="AB16" s="233"/>
      <c r="AC16" s="217"/>
    </row>
    <row r="17" spans="3:29">
      <c r="C17" s="232"/>
      <c r="F17" s="232"/>
      <c r="G17" s="305"/>
      <c r="H17" s="305"/>
      <c r="I17" s="305"/>
      <c r="J17" s="245"/>
      <c r="K17" s="293"/>
      <c r="L17" s="444"/>
      <c r="M17" s="233"/>
      <c r="N17" s="233"/>
      <c r="O17" s="233"/>
      <c r="P17" s="233"/>
      <c r="Q17" s="233"/>
      <c r="R17" s="420"/>
      <c r="S17" s="293"/>
      <c r="U17" s="217"/>
      <c r="V17" s="217"/>
      <c r="W17" s="298"/>
      <c r="X17" s="233"/>
      <c r="Y17" s="217"/>
      <c r="Z17" s="217"/>
      <c r="AA17" s="298"/>
      <c r="AB17" s="233"/>
      <c r="AC17" s="217"/>
    </row>
    <row r="18" spans="3:29">
      <c r="C18" s="232"/>
      <c r="F18" s="232"/>
      <c r="G18" s="305"/>
      <c r="H18" s="305"/>
      <c r="I18" s="305"/>
      <c r="J18" s="245"/>
      <c r="K18" s="293"/>
      <c r="L18" s="444" t="s">
        <v>527</v>
      </c>
      <c r="M18" s="233"/>
      <c r="N18" s="233"/>
      <c r="O18" s="233"/>
      <c r="P18" s="233"/>
      <c r="Q18" s="233"/>
      <c r="R18" s="420"/>
      <c r="S18" s="293"/>
      <c r="U18" s="217"/>
      <c r="V18" s="217"/>
      <c r="W18" s="298"/>
      <c r="X18" s="233"/>
      <c r="Y18" s="217"/>
      <c r="Z18" s="217"/>
      <c r="AA18" s="298"/>
      <c r="AB18" s="233"/>
      <c r="AC18" s="217"/>
    </row>
    <row r="19" spans="3:29" ht="13.5" thickBot="1">
      <c r="C19" s="232"/>
      <c r="F19" s="232"/>
      <c r="G19" s="245"/>
      <c r="H19" s="245"/>
      <c r="I19" s="245"/>
      <c r="J19" s="305"/>
      <c r="K19" s="293"/>
      <c r="L19" s="445"/>
      <c r="M19" s="422">
        <f>SUMIFS(M4:M6,$C4:$C6,"BIZKAIA",$D4:$D6,"")</f>
        <v>0</v>
      </c>
      <c r="N19" s="422">
        <f t="shared" ref="N19:R19" si="5">SUMIFS(N4:N6,$C4:$C6,"BIZKAIA",$D4:$D6,"")</f>
        <v>0</v>
      </c>
      <c r="O19" s="422">
        <f t="shared" si="5"/>
        <v>0</v>
      </c>
      <c r="P19" s="422">
        <f t="shared" si="5"/>
        <v>0</v>
      </c>
      <c r="Q19" s="422">
        <f t="shared" si="5"/>
        <v>0</v>
      </c>
      <c r="R19" s="423">
        <f t="shared" si="5"/>
        <v>0</v>
      </c>
      <c r="S19" s="293">
        <f t="shared" si="4"/>
        <v>0</v>
      </c>
      <c r="U19" s="217"/>
      <c r="V19" s="217"/>
      <c r="W19" s="298"/>
      <c r="X19" s="233"/>
      <c r="Y19" s="217"/>
      <c r="Z19" s="217"/>
      <c r="AA19" s="298"/>
      <c r="AB19" s="233"/>
      <c r="AC19" s="217"/>
    </row>
    <row r="20" spans="3:29" ht="15.75" thickTop="1">
      <c r="C20" s="313"/>
      <c r="F20" s="313"/>
      <c r="G20" s="312"/>
      <c r="H20" s="312"/>
      <c r="I20" s="312"/>
      <c r="J20" s="312"/>
      <c r="K20" s="312"/>
      <c r="S20" s="472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3:29" ht="13.5" thickBot="1">
      <c r="C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S21" s="472"/>
      <c r="U21" s="217"/>
      <c r="V21" s="217"/>
      <c r="W21" s="219"/>
      <c r="X21" s="219"/>
      <c r="Y21" s="217"/>
      <c r="Z21" s="217"/>
      <c r="AA21" s="219"/>
      <c r="AB21" s="219"/>
      <c r="AC21" s="217"/>
    </row>
    <row r="22" spans="3:29" ht="13.5" thickTop="1">
      <c r="C22" s="305"/>
      <c r="F22" s="305"/>
      <c r="G22" s="305"/>
      <c r="H22" s="305"/>
      <c r="I22" s="305"/>
      <c r="J22" s="305"/>
      <c r="K22" s="305"/>
      <c r="L22" s="441" t="s">
        <v>531</v>
      </c>
      <c r="M22" s="442" t="s">
        <v>0</v>
      </c>
      <c r="N22" s="442" t="s">
        <v>1</v>
      </c>
      <c r="O22" s="442" t="s">
        <v>2</v>
      </c>
      <c r="P22" s="442" t="s">
        <v>3</v>
      </c>
      <c r="Q22" s="442" t="s">
        <v>4</v>
      </c>
      <c r="R22" s="443" t="s">
        <v>5</v>
      </c>
      <c r="S22" s="258" t="s">
        <v>245</v>
      </c>
      <c r="U22" s="217"/>
      <c r="V22" s="217"/>
      <c r="W22" s="298"/>
      <c r="X22" s="298"/>
      <c r="Y22" s="217"/>
      <c r="Z22" s="217"/>
      <c r="AA22" s="298"/>
      <c r="AB22" s="298"/>
      <c r="AC22" s="217"/>
    </row>
    <row r="23" spans="3:29">
      <c r="C23" s="232"/>
      <c r="F23" s="232"/>
      <c r="G23" s="245"/>
      <c r="H23" s="305"/>
      <c r="I23" s="305"/>
      <c r="J23" s="305"/>
      <c r="K23" s="245"/>
      <c r="L23" s="444"/>
      <c r="M23" s="233">
        <f>SUMIFS(M4:M6,$C4:$C6,"ARABA",$D4:$D6,"X")</f>
        <v>0</v>
      </c>
      <c r="N23" s="233">
        <f t="shared" ref="N23:R23" si="6">SUMIFS(N4:N6,$C4:$C6,"ARABA",$D4:$D6,"X")</f>
        <v>0</v>
      </c>
      <c r="O23" s="233">
        <f t="shared" si="6"/>
        <v>0</v>
      </c>
      <c r="P23" s="233">
        <f t="shared" si="6"/>
        <v>0</v>
      </c>
      <c r="Q23" s="233">
        <f t="shared" si="6"/>
        <v>0</v>
      </c>
      <c r="R23" s="420">
        <f t="shared" si="6"/>
        <v>0</v>
      </c>
      <c r="S23" s="293">
        <f>SUM(M23:R23)</f>
        <v>0</v>
      </c>
      <c r="U23" s="217"/>
      <c r="V23" s="217"/>
      <c r="W23" s="298"/>
      <c r="X23" s="233"/>
      <c r="Y23" s="217"/>
      <c r="Z23" s="217"/>
      <c r="AA23" s="298"/>
      <c r="AB23" s="233"/>
      <c r="AC23" s="217"/>
    </row>
    <row r="24" spans="3:29">
      <c r="C24" s="232"/>
      <c r="F24" s="232"/>
      <c r="G24" s="305"/>
      <c r="H24" s="245"/>
      <c r="I24" s="245"/>
      <c r="J24" s="305"/>
      <c r="K24" s="245"/>
      <c r="L24" s="444"/>
      <c r="M24" s="233"/>
      <c r="N24" s="233"/>
      <c r="O24" s="233"/>
      <c r="P24" s="233"/>
      <c r="Q24" s="233"/>
      <c r="R24" s="420"/>
      <c r="S24" s="293"/>
      <c r="U24" s="217"/>
      <c r="V24" s="217"/>
      <c r="W24" s="298"/>
      <c r="X24" s="233"/>
      <c r="Y24" s="217"/>
      <c r="Z24" s="217"/>
      <c r="AA24" s="298"/>
      <c r="AB24" s="233"/>
      <c r="AC24" s="217"/>
    </row>
    <row r="25" spans="3:29">
      <c r="C25" s="232"/>
      <c r="F25" s="232"/>
      <c r="G25" s="305"/>
      <c r="H25" s="305"/>
      <c r="I25" s="245"/>
      <c r="J25" s="305"/>
      <c r="K25" s="305"/>
      <c r="L25" s="444" t="s">
        <v>532</v>
      </c>
      <c r="M25" s="233"/>
      <c r="N25" s="233"/>
      <c r="O25" s="233"/>
      <c r="P25" s="233"/>
      <c r="Q25" s="233"/>
      <c r="R25" s="420"/>
      <c r="S25" s="293"/>
      <c r="U25" s="217"/>
      <c r="V25" s="217"/>
      <c r="W25" s="298"/>
      <c r="X25" s="233"/>
      <c r="Y25" s="217"/>
      <c r="Z25" s="217"/>
      <c r="AA25" s="298"/>
      <c r="AB25" s="233"/>
      <c r="AC25" s="217"/>
    </row>
    <row r="26" spans="3:29">
      <c r="C26" s="232"/>
      <c r="F26" s="232"/>
      <c r="G26" s="305"/>
      <c r="H26" s="305"/>
      <c r="I26" s="305"/>
      <c r="J26" s="245"/>
      <c r="K26" s="245"/>
      <c r="L26" s="444"/>
      <c r="M26" s="233">
        <f>SUMIFS(M4:M6,$C4:$C6,"GIPUZKOA",$D4:$D6,"X")</f>
        <v>0</v>
      </c>
      <c r="N26" s="233">
        <f t="shared" ref="N26:R26" si="7">SUMIFS(N4:N6,$C4:$C6,"GIPUZKOA",$D4:$D6,"X")</f>
        <v>0</v>
      </c>
      <c r="O26" s="233">
        <f t="shared" si="7"/>
        <v>0</v>
      </c>
      <c r="P26" s="233">
        <f t="shared" si="7"/>
        <v>0</v>
      </c>
      <c r="Q26" s="233">
        <f t="shared" si="7"/>
        <v>0</v>
      </c>
      <c r="R26" s="420">
        <f t="shared" si="7"/>
        <v>0</v>
      </c>
      <c r="S26" s="293">
        <f t="shared" ref="S26:S29" si="8">SUM(M26:R26)</f>
        <v>0</v>
      </c>
      <c r="U26" s="217"/>
      <c r="V26" s="217"/>
      <c r="W26" s="298"/>
      <c r="X26" s="233"/>
      <c r="Y26" s="217"/>
      <c r="Z26" s="217"/>
      <c r="AA26" s="298"/>
      <c r="AB26" s="233"/>
      <c r="AC26" s="217"/>
    </row>
    <row r="27" spans="3:29">
      <c r="C27" s="232"/>
      <c r="F27" s="232"/>
      <c r="G27" s="305"/>
      <c r="H27" s="305"/>
      <c r="I27" s="305"/>
      <c r="J27" s="245"/>
      <c r="K27" s="245"/>
      <c r="L27" s="444"/>
      <c r="M27" s="233"/>
      <c r="N27" s="233"/>
      <c r="O27" s="233"/>
      <c r="P27" s="233"/>
      <c r="Q27" s="233"/>
      <c r="R27" s="420"/>
      <c r="S27" s="293"/>
      <c r="U27" s="217"/>
      <c r="V27" s="217"/>
      <c r="W27" s="298"/>
      <c r="X27" s="233"/>
      <c r="Y27" s="217"/>
      <c r="Z27" s="217"/>
      <c r="AA27" s="298"/>
      <c r="AB27" s="233"/>
      <c r="AC27" s="217"/>
    </row>
    <row r="28" spans="3:29">
      <c r="C28" s="232"/>
      <c r="F28" s="232"/>
      <c r="G28" s="245"/>
      <c r="H28" s="245"/>
      <c r="I28" s="245"/>
      <c r="J28" s="305"/>
      <c r="K28" s="245"/>
      <c r="L28" s="444" t="s">
        <v>533</v>
      </c>
      <c r="M28" s="233"/>
      <c r="N28" s="233"/>
      <c r="O28" s="233"/>
      <c r="P28" s="233"/>
      <c r="Q28" s="233"/>
      <c r="R28" s="420"/>
      <c r="S28" s="293"/>
      <c r="U28" s="217"/>
      <c r="V28" s="217"/>
      <c r="W28" s="298"/>
      <c r="X28" s="233"/>
      <c r="Y28" s="217"/>
      <c r="Z28" s="217"/>
      <c r="AA28" s="298"/>
      <c r="AB28" s="233"/>
      <c r="AC28" s="217"/>
    </row>
    <row r="29" spans="3:29" ht="13.5" thickBot="1">
      <c r="G29" s="306"/>
      <c r="H29" s="306"/>
      <c r="I29" s="306"/>
      <c r="J29" s="306"/>
      <c r="K29" s="306"/>
      <c r="L29" s="445"/>
      <c r="M29" s="422">
        <f>SUMIFS(M4:M6,$C4:$C6,"BIZKAIA",$D4:$D6,"X")</f>
        <v>191057</v>
      </c>
      <c r="N29" s="422">
        <f t="shared" ref="N29:R29" si="9">SUMIFS(N4:N6,$C4:$C6,"BIZKAIA",$D4:$D6,"X")</f>
        <v>238149</v>
      </c>
      <c r="O29" s="422">
        <f t="shared" si="9"/>
        <v>131264</v>
      </c>
      <c r="P29" s="422">
        <f t="shared" si="9"/>
        <v>218506</v>
      </c>
      <c r="Q29" s="422">
        <f t="shared" si="9"/>
        <v>280502</v>
      </c>
      <c r="R29" s="423">
        <f t="shared" si="9"/>
        <v>953196</v>
      </c>
      <c r="S29" s="293">
        <f t="shared" si="8"/>
        <v>2012674</v>
      </c>
      <c r="U29" s="217"/>
      <c r="V29" s="217"/>
      <c r="W29" s="298"/>
      <c r="X29" s="233"/>
      <c r="Y29" s="217"/>
      <c r="Z29" s="217"/>
      <c r="AA29" s="298"/>
      <c r="AB29" s="233"/>
      <c r="AC29" s="217"/>
    </row>
    <row r="30" spans="3:29" ht="13.5" thickTop="1">
      <c r="C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U30" s="217"/>
      <c r="V30" s="217"/>
      <c r="W30" s="217"/>
      <c r="X30" s="217"/>
      <c r="Y30" s="217"/>
      <c r="Z30" s="217"/>
      <c r="AA30" s="217"/>
      <c r="AB30" s="217"/>
      <c r="AC30" s="217"/>
    </row>
    <row r="31" spans="3:29">
      <c r="C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3:29">
      <c r="C32" s="232"/>
      <c r="F32" s="232"/>
      <c r="G32" s="245"/>
      <c r="H32" s="305"/>
      <c r="I32" s="305"/>
      <c r="J32" s="305"/>
      <c r="K32" s="245"/>
      <c r="L32" s="305"/>
      <c r="M32" s="305"/>
      <c r="N32" s="305"/>
      <c r="O32" s="305"/>
      <c r="P32" s="305"/>
      <c r="Q32" s="305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3:17">
      <c r="C33" s="232"/>
      <c r="F33" s="232"/>
      <c r="G33" s="245"/>
      <c r="H33" s="305"/>
      <c r="I33" s="305"/>
      <c r="J33" s="305"/>
      <c r="K33" s="245"/>
      <c r="L33" s="305"/>
      <c r="M33" s="305"/>
      <c r="N33" s="305"/>
      <c r="O33" s="305"/>
      <c r="P33" s="305"/>
      <c r="Q33" s="305"/>
    </row>
    <row r="34" spans="3:17">
      <c r="C34" s="232"/>
      <c r="F34" s="232"/>
      <c r="G34" s="305"/>
      <c r="H34" s="245"/>
      <c r="I34" s="245"/>
      <c r="J34" s="305"/>
      <c r="K34" s="245"/>
      <c r="L34" s="305"/>
      <c r="M34" s="305"/>
      <c r="N34" s="305"/>
      <c r="O34" s="305"/>
      <c r="P34" s="305"/>
      <c r="Q34" s="305"/>
    </row>
    <row r="35" spans="3:17">
      <c r="C35" s="232"/>
      <c r="F35" s="232"/>
      <c r="G35" s="305"/>
      <c r="H35" s="245"/>
      <c r="I35" s="245"/>
      <c r="J35" s="305"/>
      <c r="K35" s="305"/>
      <c r="L35" s="305"/>
      <c r="M35" s="305"/>
      <c r="N35" s="305"/>
      <c r="O35" s="305"/>
      <c r="P35" s="305"/>
      <c r="Q35" s="305"/>
    </row>
    <row r="36" spans="3:17">
      <c r="C36" s="232"/>
      <c r="F36" s="232"/>
      <c r="G36" s="305"/>
      <c r="H36" s="305"/>
      <c r="I36" s="305"/>
      <c r="J36" s="245"/>
      <c r="K36" s="245"/>
      <c r="L36" s="305"/>
      <c r="M36" s="305"/>
      <c r="N36" s="305"/>
      <c r="O36" s="305"/>
      <c r="P36" s="305"/>
      <c r="Q36" s="305"/>
    </row>
    <row r="37" spans="3:17">
      <c r="C37" s="232"/>
      <c r="F37" s="232"/>
      <c r="G37" s="305"/>
      <c r="H37" s="305"/>
      <c r="I37" s="305"/>
      <c r="J37" s="245"/>
      <c r="K37" s="245"/>
      <c r="L37" s="305"/>
      <c r="M37" s="305"/>
      <c r="N37" s="305"/>
      <c r="O37" s="305"/>
      <c r="P37" s="305"/>
      <c r="Q37" s="305"/>
    </row>
    <row r="38" spans="3:17">
      <c r="C38" s="232"/>
      <c r="F38" s="232"/>
      <c r="G38" s="245"/>
      <c r="H38" s="245"/>
      <c r="I38" s="245"/>
      <c r="J38" s="305"/>
      <c r="K38" s="245"/>
      <c r="L38" s="305"/>
      <c r="M38" s="305"/>
      <c r="N38" s="305"/>
      <c r="O38" s="305"/>
      <c r="P38" s="305"/>
      <c r="Q38" s="305"/>
    </row>
    <row r="39" spans="3:17">
      <c r="G39" s="306"/>
      <c r="H39" s="306"/>
      <c r="I39" s="306"/>
      <c r="J39" s="306"/>
      <c r="K39" s="306"/>
    </row>
  </sheetData>
  <mergeCells count="4">
    <mergeCell ref="A1:R1"/>
    <mergeCell ref="S1:X1"/>
    <mergeCell ref="Y1:AB1"/>
    <mergeCell ref="M10:R1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W29"/>
  <sheetViews>
    <sheetView zoomScale="85" zoomScaleNormal="85" zoomScalePageLayoutView="125" workbookViewId="0">
      <selection activeCell="E28" sqref="E28"/>
    </sheetView>
  </sheetViews>
  <sheetFormatPr baseColWidth="10" defaultColWidth="11.42578125" defaultRowHeight="12.75"/>
  <cols>
    <col min="1" max="1" width="33.2851562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3" bestFit="1" customWidth="1"/>
    <col min="7" max="7" width="17.7109375" bestFit="1" customWidth="1"/>
    <col min="8" max="9" width="18.28515625" bestFit="1" customWidth="1"/>
    <col min="17" max="17" width="17.5703125" bestFit="1" customWidth="1"/>
    <col min="18" max="18" width="14.7109375" bestFit="1" customWidth="1"/>
    <col min="20" max="20" width="9.140625" bestFit="1" customWidth="1"/>
    <col min="21" max="21" width="17.5703125" bestFit="1" customWidth="1"/>
    <col min="22" max="22" width="18.42578125" bestFit="1" customWidth="1"/>
  </cols>
  <sheetData>
    <row r="1" spans="1:23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30"/>
      <c r="N1" s="531"/>
      <c r="O1" s="531"/>
      <c r="P1" s="531"/>
      <c r="Q1" s="531"/>
      <c r="R1" s="532"/>
      <c r="S1" s="529"/>
      <c r="T1" s="529"/>
      <c r="U1" s="529"/>
      <c r="V1" s="529"/>
      <c r="W1" s="217"/>
    </row>
    <row r="2" spans="1:23" ht="17.25" thickBot="1">
      <c r="J2" s="3"/>
      <c r="K2" s="4"/>
      <c r="L2" s="4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576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62"/>
      <c r="P3" s="190"/>
      <c r="Q3" s="161"/>
      <c r="R3" s="161"/>
      <c r="S3" s="501"/>
      <c r="T3" s="190"/>
      <c r="U3" s="190"/>
      <c r="V3" s="162"/>
      <c r="W3" s="502"/>
    </row>
    <row r="4" spans="1:23" s="40" customFormat="1" ht="14.25" thickTop="1" thickBot="1">
      <c r="A4" s="37" t="s">
        <v>248</v>
      </c>
      <c r="B4" s="37" t="s">
        <v>29</v>
      </c>
      <c r="C4" s="37" t="s">
        <v>30</v>
      </c>
      <c r="D4" s="22"/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6</v>
      </c>
      <c r="F4" s="37" t="s">
        <v>249</v>
      </c>
      <c r="G4" s="38">
        <v>280</v>
      </c>
      <c r="H4" s="38">
        <v>280</v>
      </c>
      <c r="I4" s="38">
        <v>280</v>
      </c>
      <c r="J4" s="50">
        <v>102510</v>
      </c>
      <c r="K4" s="320">
        <v>180276</v>
      </c>
      <c r="L4" s="320">
        <v>147301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43"/>
    </row>
    <row r="5" spans="1:23" ht="13.5" thickTop="1">
      <c r="D5" s="22"/>
      <c r="E5" s="22"/>
      <c r="G5" s="79"/>
      <c r="H5" s="79"/>
      <c r="I5" s="79"/>
      <c r="J5" s="23"/>
      <c r="K5" s="23"/>
      <c r="L5" s="23"/>
      <c r="M5" s="16"/>
      <c r="R5" s="13"/>
      <c r="S5" s="233"/>
      <c r="T5" s="233"/>
      <c r="U5" s="233"/>
      <c r="V5" s="233"/>
      <c r="W5" s="233"/>
    </row>
    <row r="6" spans="1:23">
      <c r="D6" s="22"/>
      <c r="E6" s="22"/>
      <c r="G6" s="80"/>
      <c r="H6" s="80"/>
      <c r="I6" s="80"/>
      <c r="J6" s="25"/>
      <c r="K6" s="25"/>
      <c r="L6" s="25"/>
      <c r="M6" s="16"/>
    </row>
    <row r="7" spans="1:23">
      <c r="D7" s="22"/>
      <c r="E7" s="22"/>
      <c r="I7" t="s">
        <v>6</v>
      </c>
      <c r="J7" s="13">
        <f>SUM(J4)</f>
        <v>102510</v>
      </c>
      <c r="K7" s="13">
        <f>SUM(K4)</f>
        <v>180276</v>
      </c>
      <c r="L7" s="13">
        <f>SUM(L4)</f>
        <v>147301</v>
      </c>
      <c r="M7" t="s">
        <v>243</v>
      </c>
    </row>
    <row r="8" spans="1:23">
      <c r="D8" s="22"/>
      <c r="E8" s="22"/>
      <c r="J8" s="527">
        <f>SUM(J7:L7)</f>
        <v>430087</v>
      </c>
      <c r="K8" s="527"/>
      <c r="L8" s="527"/>
      <c r="M8" t="s">
        <v>243</v>
      </c>
      <c r="Q8" s="217"/>
      <c r="R8" s="217"/>
      <c r="S8" s="217"/>
      <c r="T8" s="217"/>
      <c r="U8" s="217"/>
      <c r="V8" s="217"/>
      <c r="W8" s="217"/>
    </row>
    <row r="9" spans="1:23" ht="13.5" thickBot="1">
      <c r="D9" s="22"/>
      <c r="E9" s="22"/>
      <c r="J9" s="31"/>
      <c r="K9" s="31"/>
      <c r="L9" s="31"/>
      <c r="Q9" s="217"/>
      <c r="R9" s="217"/>
      <c r="S9" s="217"/>
      <c r="T9" s="217"/>
      <c r="U9" s="217"/>
      <c r="V9" s="217"/>
      <c r="W9" s="217"/>
    </row>
    <row r="10" spans="1:23" ht="13.5" thickTop="1">
      <c r="G10" s="315"/>
      <c r="H10" s="293"/>
      <c r="I10" s="441" t="s">
        <v>525</v>
      </c>
      <c r="J10" s="442" t="s">
        <v>0</v>
      </c>
      <c r="K10" s="442" t="s">
        <v>1</v>
      </c>
      <c r="L10" s="443" t="s">
        <v>2</v>
      </c>
      <c r="M10" s="481" t="s">
        <v>245</v>
      </c>
      <c r="Q10" s="298"/>
      <c r="R10" s="298"/>
      <c r="S10" s="217"/>
      <c r="T10" s="217"/>
      <c r="U10" s="298"/>
      <c r="V10" s="298"/>
      <c r="W10" s="217"/>
    </row>
    <row r="11" spans="1:23">
      <c r="G11" s="315"/>
      <c r="H11" s="293"/>
      <c r="I11" s="444"/>
      <c r="J11" s="233">
        <f>SUMIFS(J4,$C4:$C4,"ARABA",$D4:$D4,"")</f>
        <v>0</v>
      </c>
      <c r="K11" s="233">
        <f t="shared" ref="K11:L11" si="0">SUMIFS(K4,$C4:$C4,"ARABA",$D4:$D4,"")</f>
        <v>0</v>
      </c>
      <c r="L11" s="420">
        <f t="shared" si="0"/>
        <v>0</v>
      </c>
      <c r="M11" s="293">
        <f>SUM(J11:L11)</f>
        <v>0</v>
      </c>
      <c r="Q11" s="298"/>
      <c r="R11" s="233"/>
      <c r="S11" s="217"/>
      <c r="T11" s="217"/>
      <c r="U11" s="298"/>
      <c r="V11" s="233"/>
      <c r="W11" s="217"/>
    </row>
    <row r="12" spans="1:23">
      <c r="G12" s="315"/>
      <c r="H12" s="293"/>
      <c r="I12" s="444"/>
      <c r="J12" s="233"/>
      <c r="K12" s="233"/>
      <c r="L12" s="420"/>
      <c r="M12" s="293"/>
      <c r="Q12" s="298"/>
      <c r="R12" s="233"/>
      <c r="S12" s="217"/>
      <c r="T12" s="217"/>
      <c r="U12" s="298"/>
      <c r="V12" s="233"/>
      <c r="W12" s="217"/>
    </row>
    <row r="13" spans="1:23" s="215" customFormat="1">
      <c r="D13" s="460"/>
      <c r="E13" s="500"/>
      <c r="G13" s="317"/>
      <c r="H13" s="293"/>
      <c r="I13" s="444" t="s">
        <v>526</v>
      </c>
      <c r="J13" s="233"/>
      <c r="K13" s="233"/>
      <c r="L13" s="420"/>
      <c r="M13" s="293"/>
      <c r="Q13" s="298"/>
      <c r="R13" s="233"/>
      <c r="S13" s="217"/>
      <c r="T13" s="217"/>
      <c r="U13" s="298"/>
      <c r="V13" s="233"/>
      <c r="W13" s="217"/>
    </row>
    <row r="14" spans="1:23">
      <c r="G14" s="317"/>
      <c r="H14" s="293"/>
      <c r="I14" s="444"/>
      <c r="J14" s="233">
        <f>SUMIFS(J4,$C4:$C4,"GIPUZKOA",$D4:$D4,"")</f>
        <v>0</v>
      </c>
      <c r="K14" s="233">
        <f t="shared" ref="K14:L14" si="1">SUMIFS(K4,$C4:$C4,"GIPUZKOA",$D4:$D4,"")</f>
        <v>0</v>
      </c>
      <c r="L14" s="420">
        <f t="shared" si="1"/>
        <v>0</v>
      </c>
      <c r="M14" s="293">
        <f t="shared" ref="M14:M17" si="2">SUM(J14:L14)</f>
        <v>0</v>
      </c>
      <c r="Q14" s="298"/>
      <c r="R14" s="233"/>
      <c r="S14" s="217"/>
      <c r="T14" s="217"/>
      <c r="U14" s="298"/>
      <c r="V14" s="233"/>
      <c r="W14" s="217"/>
    </row>
    <row r="15" spans="1:23">
      <c r="G15" s="317"/>
      <c r="H15" s="293"/>
      <c r="I15" s="444"/>
      <c r="J15" s="233"/>
      <c r="K15" s="233"/>
      <c r="L15" s="420"/>
      <c r="M15" s="293"/>
      <c r="Q15" s="298"/>
      <c r="R15" s="233"/>
      <c r="S15" s="217"/>
      <c r="T15" s="217"/>
      <c r="U15" s="298"/>
      <c r="V15" s="233"/>
      <c r="W15" s="217"/>
    </row>
    <row r="16" spans="1:23">
      <c r="G16" s="317"/>
      <c r="H16" s="293"/>
      <c r="I16" s="444" t="s">
        <v>527</v>
      </c>
      <c r="J16" s="233"/>
      <c r="K16" s="233"/>
      <c r="L16" s="420"/>
      <c r="M16" s="293"/>
      <c r="Q16" s="298"/>
      <c r="R16" s="233"/>
      <c r="S16" s="217"/>
      <c r="T16" s="217"/>
      <c r="U16" s="298"/>
      <c r="V16" s="233"/>
      <c r="W16" s="217"/>
    </row>
    <row r="17" spans="7:23" ht="13.5" thickBot="1">
      <c r="G17" s="317"/>
      <c r="H17" s="293"/>
      <c r="I17" s="445"/>
      <c r="J17" s="422">
        <f>SUMIFS(J4,$C4:$C4,"BIZKAIA",$D4:$D4,"")</f>
        <v>102510</v>
      </c>
      <c r="K17" s="422">
        <f t="shared" ref="K17:L17" si="3">SUMIFS(K4,$C4:$C4,"BIZKAIA",$D4:$D4,"")</f>
        <v>180276</v>
      </c>
      <c r="L17" s="423">
        <f t="shared" si="3"/>
        <v>147301</v>
      </c>
      <c r="M17" s="293">
        <f t="shared" si="2"/>
        <v>430087</v>
      </c>
      <c r="Q17" s="298"/>
      <c r="R17" s="233"/>
      <c r="S17" s="217"/>
      <c r="T17" s="217"/>
      <c r="U17" s="298"/>
      <c r="V17" s="233"/>
      <c r="W17" s="217"/>
    </row>
    <row r="18" spans="7:23" ht="13.5" thickTop="1">
      <c r="G18" s="317"/>
      <c r="H18" s="317"/>
      <c r="I18" s="317"/>
      <c r="J18" s="317"/>
      <c r="K18" s="317"/>
      <c r="L18" s="317"/>
      <c r="M18" s="293"/>
      <c r="Q18" s="509"/>
      <c r="R18" s="509"/>
      <c r="S18" s="217"/>
      <c r="T18" s="217"/>
      <c r="U18" s="509"/>
      <c r="V18" s="509"/>
      <c r="W18" s="217"/>
    </row>
    <row r="19" spans="7:23" ht="13.5" thickBot="1">
      <c r="G19" s="317"/>
      <c r="H19" s="317"/>
      <c r="I19" s="317"/>
      <c r="J19" s="317"/>
      <c r="K19" s="317"/>
      <c r="L19" s="317"/>
      <c r="M19" s="293"/>
      <c r="Q19" s="509"/>
      <c r="R19" s="509"/>
      <c r="S19" s="217"/>
      <c r="T19" s="217"/>
      <c r="U19" s="509"/>
      <c r="V19" s="509"/>
      <c r="W19" s="217"/>
    </row>
    <row r="20" spans="7:23" ht="13.5" thickTop="1">
      <c r="G20" s="319"/>
      <c r="H20" s="319"/>
      <c r="I20" s="441" t="s">
        <v>531</v>
      </c>
      <c r="J20" s="442" t="s">
        <v>0</v>
      </c>
      <c r="K20" s="442" t="s">
        <v>1</v>
      </c>
      <c r="L20" s="443" t="s">
        <v>2</v>
      </c>
      <c r="M20" s="318" t="s">
        <v>245</v>
      </c>
      <c r="Q20" s="298"/>
      <c r="R20" s="298"/>
      <c r="S20" s="217"/>
      <c r="T20" s="217"/>
      <c r="U20" s="298"/>
      <c r="V20" s="298"/>
      <c r="W20" s="217"/>
    </row>
    <row r="21" spans="7:23">
      <c r="I21" s="444"/>
      <c r="J21" s="233">
        <f>SUMIFS(J4,$C4:$C4,"ARABA",$D4:$D4,"X")</f>
        <v>0</v>
      </c>
      <c r="K21" s="233">
        <f t="shared" ref="K21:L21" si="4">SUMIFS(K4,$C4:$C4,"ARABA",$D4:$D4,"X")</f>
        <v>0</v>
      </c>
      <c r="L21" s="420">
        <f t="shared" si="4"/>
        <v>0</v>
      </c>
      <c r="M21" s="293">
        <f>SUM(J21:L21)</f>
        <v>0</v>
      </c>
      <c r="Q21" s="298"/>
      <c r="R21" s="233"/>
      <c r="S21" s="217"/>
      <c r="T21" s="217"/>
      <c r="U21" s="298"/>
      <c r="V21" s="233"/>
      <c r="W21" s="217"/>
    </row>
    <row r="22" spans="7:23">
      <c r="I22" s="444"/>
      <c r="J22" s="233"/>
      <c r="K22" s="233"/>
      <c r="L22" s="420"/>
      <c r="M22" s="293"/>
      <c r="Q22" s="298"/>
      <c r="R22" s="233"/>
      <c r="S22" s="217"/>
      <c r="T22" s="217"/>
      <c r="U22" s="298"/>
      <c r="V22" s="233"/>
      <c r="W22" s="217"/>
    </row>
    <row r="23" spans="7:23">
      <c r="I23" s="444" t="s">
        <v>532</v>
      </c>
      <c r="J23" s="233"/>
      <c r="K23" s="233"/>
      <c r="L23" s="420"/>
      <c r="M23" s="293"/>
      <c r="Q23" s="298"/>
      <c r="R23" s="233"/>
      <c r="S23" s="217"/>
      <c r="T23" s="217"/>
      <c r="U23" s="298"/>
      <c r="V23" s="233"/>
      <c r="W23" s="217"/>
    </row>
    <row r="24" spans="7:23">
      <c r="I24" s="444"/>
      <c r="J24" s="233">
        <f>SUMIFS(J4,$C4:$C4,"GIPUZKOA",$D4:$D4,"X")</f>
        <v>0</v>
      </c>
      <c r="K24" s="233">
        <f t="shared" ref="K24:L24" si="5">SUMIFS(K4,$C4:$C4,"GIPUZKOA",$D4:$D4,"X")</f>
        <v>0</v>
      </c>
      <c r="L24" s="420">
        <f t="shared" si="5"/>
        <v>0</v>
      </c>
      <c r="M24" s="293">
        <f t="shared" ref="M24:M27" si="6">SUM(J24:L24)</f>
        <v>0</v>
      </c>
      <c r="Q24" s="298"/>
      <c r="R24" s="233"/>
      <c r="S24" s="217"/>
      <c r="T24" s="217"/>
      <c r="U24" s="298"/>
      <c r="V24" s="233"/>
      <c r="W24" s="217"/>
    </row>
    <row r="25" spans="7:23">
      <c r="I25" s="444"/>
      <c r="J25" s="233"/>
      <c r="K25" s="233"/>
      <c r="L25" s="420"/>
      <c r="M25" s="293"/>
      <c r="Q25" s="298"/>
      <c r="R25" s="233"/>
      <c r="S25" s="217"/>
      <c r="T25" s="217"/>
      <c r="U25" s="298"/>
      <c r="V25" s="233"/>
      <c r="W25" s="217"/>
    </row>
    <row r="26" spans="7:23">
      <c r="I26" s="444" t="s">
        <v>533</v>
      </c>
      <c r="J26" s="233"/>
      <c r="K26" s="233"/>
      <c r="L26" s="420"/>
      <c r="M26" s="293"/>
      <c r="Q26" s="298"/>
      <c r="R26" s="233"/>
      <c r="S26" s="217"/>
      <c r="T26" s="217"/>
      <c r="U26" s="298"/>
      <c r="V26" s="233"/>
      <c r="W26" s="217"/>
    </row>
    <row r="27" spans="7:23" ht="13.5" thickBot="1">
      <c r="I27" s="445"/>
      <c r="J27" s="422">
        <f>SUMIFS(J4,$C4:$C4,"BIZKAIA",$D4:$D4,"X")</f>
        <v>0</v>
      </c>
      <c r="K27" s="422">
        <f t="shared" ref="K27:L27" si="7">SUMIFS(K4,$C4:$C4,"BIZKAIA",$D4:$D4,"X")</f>
        <v>0</v>
      </c>
      <c r="L27" s="423">
        <f t="shared" si="7"/>
        <v>0</v>
      </c>
      <c r="M27" s="293">
        <f t="shared" si="6"/>
        <v>0</v>
      </c>
      <c r="Q27" s="298"/>
      <c r="R27" s="233"/>
      <c r="S27" s="217"/>
      <c r="T27" s="217"/>
      <c r="U27" s="298"/>
      <c r="V27" s="233"/>
      <c r="W27" s="217"/>
    </row>
    <row r="28" spans="7:23" ht="13.5" thickTop="1">
      <c r="Q28" s="217"/>
      <c r="R28" s="217"/>
      <c r="S28" s="217"/>
      <c r="T28" s="217"/>
      <c r="U28" s="217"/>
      <c r="V28" s="217"/>
      <c r="W28" s="217"/>
    </row>
    <row r="29" spans="7:23">
      <c r="Q29" s="217"/>
      <c r="R29" s="217"/>
      <c r="S29" s="217"/>
      <c r="T29" s="217"/>
      <c r="U29" s="217"/>
      <c r="V29" s="217"/>
      <c r="W29" s="217"/>
    </row>
  </sheetData>
  <mergeCells count="4">
    <mergeCell ref="A1:L1"/>
    <mergeCell ref="M1:R1"/>
    <mergeCell ref="S1:V1"/>
    <mergeCell ref="J8:L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X30"/>
  <sheetViews>
    <sheetView zoomScale="60" zoomScaleNormal="60" zoomScalePageLayoutView="125" workbookViewId="0">
      <selection activeCell="E41" sqref="E41"/>
    </sheetView>
  </sheetViews>
  <sheetFormatPr baseColWidth="10" defaultColWidth="11.42578125" defaultRowHeight="12.75"/>
  <cols>
    <col min="1" max="1" width="32.2851562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4.42578125" bestFit="1" customWidth="1"/>
    <col min="7" max="7" width="17.7109375" bestFit="1" customWidth="1"/>
    <col min="8" max="9" width="18.28515625" bestFit="1" customWidth="1"/>
    <col min="10" max="10" width="14.7109375" bestFit="1" customWidth="1"/>
    <col min="11" max="12" width="8.85546875" bestFit="1" customWidth="1"/>
    <col min="17" max="17" width="15.42578125" bestFit="1" customWidth="1"/>
    <col min="18" max="18" width="13" bestFit="1" customWidth="1"/>
    <col min="19" max="19" width="10.42578125" bestFit="1" customWidth="1"/>
    <col min="21" max="21" width="17.5703125" bestFit="1" customWidth="1"/>
    <col min="22" max="22" width="18.42578125" bestFit="1" customWidth="1"/>
  </cols>
  <sheetData>
    <row r="1" spans="1:24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217"/>
      <c r="X1" s="217"/>
    </row>
    <row r="2" spans="1:24" ht="17.25" thickBot="1">
      <c r="A2" s="92"/>
      <c r="B2" s="92"/>
      <c r="C2" s="92"/>
      <c r="F2" s="92"/>
      <c r="G2" s="92"/>
      <c r="H2" s="92"/>
      <c r="I2" s="92"/>
      <c r="J2" s="93"/>
      <c r="K2" s="94"/>
      <c r="L2" s="94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4" ht="17.25" thickTop="1" thickBot="1">
      <c r="A3" s="95" t="s">
        <v>11</v>
      </c>
      <c r="B3" s="95" t="s">
        <v>12</v>
      </c>
      <c r="C3" s="95" t="s">
        <v>13</v>
      </c>
      <c r="D3" s="208" t="s">
        <v>529</v>
      </c>
      <c r="E3" s="208" t="s">
        <v>575</v>
      </c>
      <c r="F3" s="95" t="s">
        <v>14</v>
      </c>
      <c r="G3" s="95" t="s">
        <v>16</v>
      </c>
      <c r="H3" s="95" t="s">
        <v>17</v>
      </c>
      <c r="I3" s="95" t="s">
        <v>18</v>
      </c>
      <c r="J3" s="96" t="s">
        <v>0</v>
      </c>
      <c r="K3" s="96" t="s">
        <v>1</v>
      </c>
      <c r="L3" s="96" t="s">
        <v>2</v>
      </c>
      <c r="M3" s="97"/>
      <c r="N3" s="190"/>
      <c r="O3" s="194"/>
      <c r="P3" s="190"/>
      <c r="Q3" s="195"/>
      <c r="R3" s="195"/>
      <c r="S3" s="508"/>
      <c r="T3" s="190"/>
      <c r="U3" s="190"/>
      <c r="V3" s="194"/>
      <c r="W3" s="217"/>
    </row>
    <row r="4" spans="1:24" ht="14.25" thickTop="1" thickBot="1">
      <c r="A4" s="107" t="s">
        <v>341</v>
      </c>
      <c r="B4" s="108" t="s">
        <v>342</v>
      </c>
      <c r="C4" s="108" t="s">
        <v>59</v>
      </c>
      <c r="D4" s="22"/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4</v>
      </c>
      <c r="F4" s="108" t="s">
        <v>343</v>
      </c>
      <c r="G4" s="105">
        <v>135</v>
      </c>
      <c r="H4" s="105">
        <v>240</v>
      </c>
      <c r="I4" s="106">
        <v>250</v>
      </c>
      <c r="J4" s="178">
        <v>107786</v>
      </c>
      <c r="K4" s="178">
        <v>195023</v>
      </c>
      <c r="L4" s="178">
        <v>122370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217"/>
    </row>
    <row r="5" spans="1:24" ht="13.5" thickTop="1">
      <c r="A5" s="92"/>
      <c r="B5" s="92"/>
      <c r="C5" s="92"/>
      <c r="D5" s="22"/>
      <c r="E5" s="22"/>
      <c r="F5" s="92"/>
      <c r="G5" s="103"/>
      <c r="H5" s="129"/>
      <c r="I5" s="129"/>
      <c r="J5" s="100"/>
      <c r="K5" s="139"/>
      <c r="L5" s="139"/>
      <c r="M5" s="510"/>
      <c r="N5" s="92"/>
      <c r="O5" s="217"/>
      <c r="P5" s="217"/>
      <c r="Q5" s="217"/>
      <c r="R5" s="233"/>
      <c r="S5" s="233"/>
      <c r="T5" s="233"/>
      <c r="U5" s="233"/>
      <c r="V5" s="233"/>
      <c r="W5" s="217"/>
    </row>
    <row r="6" spans="1:24">
      <c r="A6" s="92"/>
      <c r="B6" s="92"/>
      <c r="C6" s="92"/>
      <c r="D6" s="22"/>
      <c r="E6" s="22"/>
      <c r="F6" s="92"/>
      <c r="G6" s="103"/>
      <c r="H6" s="103"/>
      <c r="I6" s="103"/>
      <c r="J6" s="102"/>
      <c r="K6" s="140"/>
      <c r="L6" s="140"/>
      <c r="M6" s="98"/>
      <c r="N6" s="92"/>
      <c r="O6" s="217"/>
      <c r="P6" s="217"/>
      <c r="Q6" s="217"/>
      <c r="R6" s="217"/>
      <c r="S6" s="217"/>
      <c r="T6" s="217"/>
      <c r="U6" s="217"/>
      <c r="V6" s="217"/>
      <c r="W6" s="217"/>
    </row>
    <row r="7" spans="1:24">
      <c r="A7" s="92"/>
      <c r="B7" s="92"/>
      <c r="C7" s="92"/>
      <c r="D7" s="22"/>
      <c r="E7" s="22"/>
      <c r="F7" s="92"/>
      <c r="G7" s="101"/>
      <c r="H7" s="101"/>
      <c r="I7" s="99" t="s">
        <v>6</v>
      </c>
      <c r="J7" s="104">
        <f>SUM(J4)</f>
        <v>107786</v>
      </c>
      <c r="K7" s="142">
        <f>SUM(K4)</f>
        <v>195023</v>
      </c>
      <c r="L7" s="142">
        <f>SUM(L4)</f>
        <v>122370</v>
      </c>
      <c r="M7" s="98" t="s">
        <v>243</v>
      </c>
      <c r="N7" s="92"/>
      <c r="O7" s="217"/>
      <c r="P7" s="217"/>
      <c r="Q7" s="217"/>
      <c r="R7" s="217"/>
      <c r="S7" s="217"/>
      <c r="T7" s="217"/>
      <c r="U7" s="217"/>
      <c r="V7" s="217"/>
      <c r="W7" s="217"/>
    </row>
    <row r="8" spans="1:24">
      <c r="A8" s="92"/>
      <c r="B8" s="92"/>
      <c r="C8" s="92"/>
      <c r="D8" s="22"/>
      <c r="E8" s="22"/>
      <c r="F8" s="92"/>
      <c r="G8" s="101"/>
      <c r="H8" s="101"/>
      <c r="I8" s="101"/>
      <c r="J8" s="535">
        <f>SUM(J7:L7)</f>
        <v>425179</v>
      </c>
      <c r="K8" s="535"/>
      <c r="L8" s="535"/>
      <c r="M8" s="98" t="s">
        <v>243</v>
      </c>
      <c r="N8" s="92"/>
      <c r="O8" s="217"/>
      <c r="P8" s="217"/>
      <c r="Q8" s="217"/>
      <c r="R8" s="217"/>
      <c r="S8" s="217"/>
      <c r="T8" s="217"/>
      <c r="U8" s="217"/>
      <c r="V8" s="217"/>
      <c r="W8" s="217"/>
    </row>
    <row r="9" spans="1:24" ht="13.5" thickBot="1">
      <c r="D9" s="22"/>
      <c r="E9" s="22"/>
      <c r="O9" s="217"/>
      <c r="P9" s="217"/>
      <c r="Q9" s="217"/>
      <c r="R9" s="217"/>
      <c r="S9" s="217"/>
      <c r="T9" s="217"/>
      <c r="U9" s="217"/>
      <c r="V9" s="217"/>
      <c r="W9" s="217"/>
    </row>
    <row r="10" spans="1:24" ht="13.5" thickTop="1">
      <c r="H10" s="293"/>
      <c r="I10" s="441" t="s">
        <v>525</v>
      </c>
      <c r="J10" s="442" t="s">
        <v>0</v>
      </c>
      <c r="K10" s="442" t="s">
        <v>1</v>
      </c>
      <c r="L10" s="443" t="s">
        <v>2</v>
      </c>
      <c r="M10" s="481" t="s">
        <v>245</v>
      </c>
      <c r="O10" s="217"/>
      <c r="P10" s="217"/>
      <c r="Q10" s="298"/>
      <c r="R10" s="298"/>
      <c r="S10" s="217"/>
      <c r="T10" s="217"/>
      <c r="U10" s="298"/>
      <c r="V10" s="298"/>
      <c r="W10" s="217"/>
    </row>
    <row r="11" spans="1:24">
      <c r="H11" s="293"/>
      <c r="I11" s="444"/>
      <c r="J11" s="233">
        <f>SUMIFS(J4,$C4:$C4,"ARABA",$D4:$D4,"")</f>
        <v>107786</v>
      </c>
      <c r="K11" s="233">
        <f t="shared" ref="K11:L11" si="0">SUMIFS(K4,$C4:$C4,"ARABA",$D4:$D4,"")</f>
        <v>195023</v>
      </c>
      <c r="L11" s="420">
        <f t="shared" si="0"/>
        <v>122370</v>
      </c>
      <c r="M11" s="293">
        <f>SUM(J11:L11)</f>
        <v>425179</v>
      </c>
      <c r="O11" s="217"/>
      <c r="P11" s="217"/>
      <c r="Q11" s="298"/>
      <c r="R11" s="233"/>
      <c r="S11" s="217"/>
      <c r="T11" s="217"/>
      <c r="U11" s="298"/>
      <c r="V11" s="233"/>
      <c r="W11" s="217"/>
    </row>
    <row r="12" spans="1:24">
      <c r="H12" s="293"/>
      <c r="I12" s="444"/>
      <c r="J12" s="233"/>
      <c r="K12" s="233"/>
      <c r="L12" s="420"/>
      <c r="M12" s="293"/>
      <c r="O12" s="217"/>
      <c r="P12" s="217"/>
      <c r="Q12" s="298"/>
      <c r="R12" s="233"/>
      <c r="S12" s="217"/>
      <c r="T12" s="217"/>
      <c r="U12" s="298"/>
      <c r="V12" s="233"/>
      <c r="W12" s="217"/>
    </row>
    <row r="13" spans="1:24">
      <c r="F13" s="316"/>
      <c r="G13" s="316"/>
      <c r="H13" s="293"/>
      <c r="I13" s="444" t="s">
        <v>526</v>
      </c>
      <c r="J13" s="233"/>
      <c r="K13" s="233"/>
      <c r="L13" s="420"/>
      <c r="M13" s="293"/>
      <c r="O13" s="217"/>
      <c r="P13" s="217"/>
      <c r="Q13" s="298"/>
      <c r="R13" s="233"/>
      <c r="S13" s="217"/>
      <c r="T13" s="217"/>
      <c r="U13" s="298"/>
      <c r="V13" s="233"/>
      <c r="W13" s="217"/>
    </row>
    <row r="14" spans="1:24">
      <c r="F14" s="316"/>
      <c r="G14" s="316"/>
      <c r="H14" s="293"/>
      <c r="I14" s="444"/>
      <c r="J14" s="233">
        <f>SUMIFS(J4,$C4:$C4,"GIPUZKOA",$D4:$D4,"")</f>
        <v>0</v>
      </c>
      <c r="K14" s="233">
        <f t="shared" ref="K14:L14" si="1">SUMIFS(K4,$C4:$C4,"GIPUZKOA",$D4:$D4,"")</f>
        <v>0</v>
      </c>
      <c r="L14" s="420">
        <f t="shared" si="1"/>
        <v>0</v>
      </c>
      <c r="M14" s="293">
        <f t="shared" ref="M14:M17" si="2">SUM(J14:L14)</f>
        <v>0</v>
      </c>
      <c r="O14" s="217"/>
      <c r="P14" s="217"/>
      <c r="Q14" s="298"/>
      <c r="R14" s="233"/>
      <c r="S14" s="217"/>
      <c r="T14" s="217"/>
      <c r="U14" s="298"/>
      <c r="V14" s="233"/>
      <c r="W14" s="217"/>
    </row>
    <row r="15" spans="1:24">
      <c r="F15" s="232"/>
      <c r="G15" s="232"/>
      <c r="H15" s="293"/>
      <c r="I15" s="444"/>
      <c r="J15" s="233"/>
      <c r="K15" s="233"/>
      <c r="L15" s="420"/>
      <c r="M15" s="293"/>
      <c r="O15" s="217"/>
      <c r="P15" s="217"/>
      <c r="Q15" s="298"/>
      <c r="R15" s="233"/>
      <c r="S15" s="217"/>
      <c r="T15" s="217"/>
      <c r="U15" s="298"/>
      <c r="V15" s="233"/>
      <c r="W15" s="217"/>
    </row>
    <row r="16" spans="1:24">
      <c r="F16" s="232"/>
      <c r="G16" s="232"/>
      <c r="H16" s="293"/>
      <c r="I16" s="444" t="s">
        <v>527</v>
      </c>
      <c r="J16" s="233"/>
      <c r="K16" s="233"/>
      <c r="L16" s="420"/>
      <c r="M16" s="293"/>
      <c r="O16" s="217"/>
      <c r="P16" s="217"/>
      <c r="Q16" s="298"/>
      <c r="R16" s="233"/>
      <c r="S16" s="217"/>
      <c r="T16" s="217"/>
      <c r="U16" s="298"/>
      <c r="V16" s="233"/>
      <c r="W16" s="217"/>
    </row>
    <row r="17" spans="6:23" ht="13.5" thickBot="1">
      <c r="F17" s="232"/>
      <c r="G17" s="232"/>
      <c r="H17" s="293"/>
      <c r="I17" s="445"/>
      <c r="J17" s="422">
        <f>SUMIFS(J4,$C4:$C4,"BIZKAIA",$D4:$D4,"")</f>
        <v>0</v>
      </c>
      <c r="K17" s="422">
        <f t="shared" ref="K17:L17" si="3">SUMIFS(K4,$C4:$C4,"BIZKAIA",$D4:$D4,"")</f>
        <v>0</v>
      </c>
      <c r="L17" s="423">
        <f t="shared" si="3"/>
        <v>0</v>
      </c>
      <c r="M17" s="293">
        <f t="shared" si="2"/>
        <v>0</v>
      </c>
      <c r="O17" s="217"/>
      <c r="P17" s="217"/>
      <c r="Q17" s="298"/>
      <c r="R17" s="233"/>
      <c r="S17" s="217"/>
      <c r="T17" s="217"/>
      <c r="U17" s="298"/>
      <c r="V17" s="233"/>
      <c r="W17" s="217"/>
    </row>
    <row r="18" spans="6:23" ht="13.5" thickTop="1">
      <c r="F18" s="232"/>
      <c r="G18" s="232"/>
      <c r="H18" s="245"/>
      <c r="I18" s="245"/>
      <c r="J18" s="245"/>
      <c r="M18" s="293"/>
      <c r="O18" s="217"/>
      <c r="P18" s="217"/>
      <c r="Q18" s="524"/>
      <c r="R18" s="524"/>
      <c r="S18" s="217"/>
      <c r="T18" s="217"/>
      <c r="U18" s="524"/>
      <c r="V18" s="524"/>
      <c r="W18" s="217"/>
    </row>
    <row r="19" spans="6:23" ht="13.5" thickBot="1">
      <c r="F19" s="232"/>
      <c r="G19" s="232"/>
      <c r="H19" s="245"/>
      <c r="I19" s="245"/>
      <c r="J19" s="245"/>
      <c r="M19" s="293"/>
      <c r="O19" s="217"/>
      <c r="P19" s="217"/>
      <c r="Q19" s="524"/>
      <c r="R19" s="524"/>
      <c r="S19" s="217"/>
      <c r="T19" s="217"/>
      <c r="U19" s="524"/>
      <c r="V19" s="524"/>
      <c r="W19" s="217"/>
    </row>
    <row r="20" spans="6:23" ht="13.5" thickTop="1">
      <c r="F20" s="232"/>
      <c r="G20" s="232"/>
      <c r="H20" s="245"/>
      <c r="I20" s="441" t="s">
        <v>531</v>
      </c>
      <c r="J20" s="442" t="s">
        <v>0</v>
      </c>
      <c r="K20" s="442" t="s">
        <v>1</v>
      </c>
      <c r="L20" s="443" t="s">
        <v>2</v>
      </c>
      <c r="M20" s="318" t="s">
        <v>245</v>
      </c>
      <c r="O20" s="217"/>
      <c r="P20" s="217"/>
      <c r="Q20" s="298"/>
      <c r="R20" s="298"/>
      <c r="S20" s="217"/>
      <c r="T20" s="217"/>
      <c r="U20" s="298"/>
      <c r="V20" s="298"/>
      <c r="W20" s="217"/>
    </row>
    <row r="21" spans="6:23">
      <c r="H21" s="318"/>
      <c r="I21" s="444"/>
      <c r="J21" s="233">
        <f>SUMIFS(J4,$C4:$C4,"ARABA",$D4:$D4,"X")</f>
        <v>0</v>
      </c>
      <c r="K21" s="233">
        <f t="shared" ref="K21:L21" si="4">SUMIFS(K4,$C4:$C4,"ARABA",$D4:$D4,"X")</f>
        <v>0</v>
      </c>
      <c r="L21" s="420">
        <f t="shared" si="4"/>
        <v>0</v>
      </c>
      <c r="M21" s="293">
        <f>SUM(J21:L21)</f>
        <v>0</v>
      </c>
      <c r="O21" s="217"/>
      <c r="P21" s="217"/>
      <c r="Q21" s="298"/>
      <c r="R21" s="233"/>
      <c r="S21" s="217"/>
      <c r="T21" s="217"/>
      <c r="U21" s="298"/>
      <c r="V21" s="233"/>
      <c r="W21" s="217"/>
    </row>
    <row r="22" spans="6:23">
      <c r="I22" s="444"/>
      <c r="J22" s="233"/>
      <c r="K22" s="233"/>
      <c r="L22" s="420"/>
      <c r="M22" s="293"/>
      <c r="O22" s="217"/>
      <c r="P22" s="217"/>
      <c r="Q22" s="298"/>
      <c r="R22" s="233"/>
      <c r="S22" s="217"/>
      <c r="T22" s="217"/>
      <c r="U22" s="298"/>
      <c r="V22" s="233"/>
      <c r="W22" s="217"/>
    </row>
    <row r="23" spans="6:23">
      <c r="I23" s="444" t="s">
        <v>532</v>
      </c>
      <c r="J23" s="233"/>
      <c r="K23" s="233"/>
      <c r="L23" s="420"/>
      <c r="M23" s="293"/>
      <c r="O23" s="217"/>
      <c r="P23" s="217"/>
      <c r="Q23" s="298"/>
      <c r="R23" s="233"/>
      <c r="S23" s="217"/>
      <c r="T23" s="217"/>
      <c r="U23" s="298"/>
      <c r="V23" s="233"/>
      <c r="W23" s="217"/>
    </row>
    <row r="24" spans="6:23">
      <c r="I24" s="444"/>
      <c r="J24" s="233">
        <f>SUMIFS(J4,$C4:$C4,"GIPUZKOA",$D4:$D4,"X")</f>
        <v>0</v>
      </c>
      <c r="K24" s="233">
        <f t="shared" ref="K24:L24" si="5">SUMIFS(K4,$C4:$C4,"GIPUZKOA",$D4:$D4,"X")</f>
        <v>0</v>
      </c>
      <c r="L24" s="420">
        <f t="shared" si="5"/>
        <v>0</v>
      </c>
      <c r="M24" s="293">
        <f t="shared" ref="M24:M27" si="6">SUM(J24:L24)</f>
        <v>0</v>
      </c>
      <c r="O24" s="217"/>
      <c r="P24" s="217"/>
      <c r="Q24" s="298"/>
      <c r="R24" s="233"/>
      <c r="S24" s="217"/>
      <c r="T24" s="217"/>
      <c r="U24" s="298"/>
      <c r="V24" s="233"/>
      <c r="W24" s="217"/>
    </row>
    <row r="25" spans="6:23">
      <c r="I25" s="444"/>
      <c r="J25" s="233"/>
      <c r="K25" s="233"/>
      <c r="L25" s="420"/>
      <c r="M25" s="293"/>
      <c r="O25" s="217"/>
      <c r="P25" s="217"/>
      <c r="Q25" s="298"/>
      <c r="R25" s="233"/>
      <c r="S25" s="217"/>
      <c r="T25" s="217"/>
      <c r="U25" s="298"/>
      <c r="V25" s="233"/>
      <c r="W25" s="217"/>
    </row>
    <row r="26" spans="6:23">
      <c r="I26" s="444" t="s">
        <v>533</v>
      </c>
      <c r="J26" s="233"/>
      <c r="K26" s="233"/>
      <c r="L26" s="420"/>
      <c r="M26" s="293"/>
      <c r="O26" s="217"/>
      <c r="P26" s="217"/>
      <c r="Q26" s="298"/>
      <c r="R26" s="233"/>
      <c r="S26" s="217"/>
      <c r="T26" s="217"/>
      <c r="U26" s="298"/>
      <c r="V26" s="233"/>
      <c r="W26" s="217"/>
    </row>
    <row r="27" spans="6:23" ht="13.5" thickBot="1">
      <c r="I27" s="445"/>
      <c r="J27" s="422">
        <f>SUMIFS(J4,$C4:$C4,"BIZKAIA",$D4:$D4,"X")</f>
        <v>0</v>
      </c>
      <c r="K27" s="422">
        <f t="shared" ref="K27:L27" si="7">SUMIFS(K4,$C4:$C4,"BIZKAIA",$D4:$D4,"X")</f>
        <v>0</v>
      </c>
      <c r="L27" s="423">
        <f t="shared" si="7"/>
        <v>0</v>
      </c>
      <c r="M27" s="293">
        <f t="shared" si="6"/>
        <v>0</v>
      </c>
      <c r="O27" s="217"/>
      <c r="P27" s="217"/>
      <c r="Q27" s="298"/>
      <c r="R27" s="233"/>
      <c r="S27" s="217"/>
      <c r="T27" s="217"/>
      <c r="U27" s="298"/>
      <c r="V27" s="233"/>
      <c r="W27" s="217"/>
    </row>
    <row r="28" spans="6:23" ht="13.5" thickTop="1">
      <c r="O28" s="217"/>
      <c r="P28" s="217"/>
      <c r="Q28" s="217"/>
      <c r="R28" s="217"/>
      <c r="S28" s="217"/>
      <c r="T28" s="217"/>
      <c r="U28" s="217"/>
      <c r="V28" s="217"/>
      <c r="W28" s="217"/>
    </row>
    <row r="29" spans="6:23">
      <c r="O29" s="217"/>
      <c r="P29" s="217"/>
      <c r="Q29" s="217"/>
      <c r="R29" s="217"/>
      <c r="S29" s="217"/>
      <c r="T29" s="217"/>
      <c r="U29" s="217"/>
      <c r="V29" s="217"/>
      <c r="W29" s="217"/>
    </row>
    <row r="30" spans="6:23">
      <c r="O30" s="217"/>
      <c r="P30" s="217"/>
      <c r="Q30" s="217"/>
      <c r="R30" s="217"/>
      <c r="S30" s="217"/>
      <c r="T30" s="217"/>
      <c r="U30" s="217"/>
      <c r="V30" s="217"/>
      <c r="W30" s="217"/>
    </row>
  </sheetData>
  <mergeCells count="4">
    <mergeCell ref="A1:L1"/>
    <mergeCell ref="M1:R1"/>
    <mergeCell ref="S1:V1"/>
    <mergeCell ref="J8:L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B46"/>
  <sheetViews>
    <sheetView zoomScale="60" zoomScaleNormal="60" zoomScalePageLayoutView="125" workbookViewId="0">
      <selection activeCell="M73" sqref="M73"/>
    </sheetView>
  </sheetViews>
  <sheetFormatPr baseColWidth="10" defaultColWidth="11.42578125" defaultRowHeight="12.75"/>
  <cols>
    <col min="1" max="1" width="60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2.42578125" bestFit="1" customWidth="1"/>
    <col min="7" max="7" width="17.7109375" bestFit="1" customWidth="1"/>
    <col min="8" max="9" width="18.28515625" bestFit="1" customWidth="1"/>
    <col min="17" max="17" width="15.5703125" bestFit="1" customWidth="1"/>
    <col min="18" max="18" width="13.28515625" bestFit="1" customWidth="1"/>
    <col min="19" max="20" width="13.7109375" bestFit="1" customWidth="1"/>
    <col min="21" max="21" width="16" bestFit="1" customWidth="1"/>
    <col min="22" max="22" width="18.7109375" bestFit="1" customWidth="1"/>
  </cols>
  <sheetData>
    <row r="1" spans="1:24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30"/>
      <c r="T1" s="531"/>
      <c r="U1" s="531"/>
      <c r="V1" s="532"/>
      <c r="W1" s="217"/>
    </row>
    <row r="2" spans="1:24" ht="17.25" thickBot="1">
      <c r="A2" s="109"/>
      <c r="B2" s="109"/>
      <c r="C2" s="109"/>
      <c r="F2" s="109"/>
      <c r="G2" s="109"/>
      <c r="H2" s="109"/>
      <c r="I2" s="109"/>
      <c r="J2" s="111"/>
      <c r="K2" s="112"/>
      <c r="L2" s="112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4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62"/>
      <c r="P3" s="190"/>
      <c r="Q3" s="161"/>
      <c r="R3" s="161"/>
      <c r="S3" s="501"/>
      <c r="T3" s="190"/>
      <c r="U3" s="190"/>
      <c r="V3" s="162"/>
      <c r="W3" s="502"/>
    </row>
    <row r="4" spans="1:24" s="273" customFormat="1" ht="14.25" thickTop="1" thickBot="1">
      <c r="A4" s="126" t="s">
        <v>344</v>
      </c>
      <c r="B4" s="203" t="s">
        <v>342</v>
      </c>
      <c r="C4" s="203" t="s">
        <v>59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1</v>
      </c>
      <c r="F4" s="203" t="s">
        <v>345</v>
      </c>
      <c r="G4" s="124">
        <v>51</v>
      </c>
      <c r="H4" s="124">
        <v>51</v>
      </c>
      <c r="I4" s="125">
        <v>51</v>
      </c>
      <c r="J4" s="400">
        <v>57484</v>
      </c>
      <c r="K4" s="400">
        <v>108602</v>
      </c>
      <c r="L4" s="400">
        <v>58449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76"/>
    </row>
    <row r="5" spans="1:24" s="273" customFormat="1" ht="14.25" thickTop="1" thickBot="1">
      <c r="A5" s="126" t="s">
        <v>346</v>
      </c>
      <c r="B5" s="203" t="s">
        <v>347</v>
      </c>
      <c r="C5" s="203" t="s">
        <v>30</v>
      </c>
      <c r="D5" s="22"/>
      <c r="E5" s="22" t="str">
        <f>IF(AND($C5="ARABA",$D5="X"),"LOTE 1",IF(AND($C5="ARABA",$D5=""),"LOTE 4",IF(AND($C5="GIPUZKOA",$D5="X"),"LOTE 2",IF(AND($C5="GIPUZKOA",$D5=""),"LOTE 5",IF(AND($C5="BIZKAIA",$D5="X"),"LOTE 3",IF(AND($C5="BIZKAIA",$D5= ""),"LOTE 6",))))))</f>
        <v>LOTE 6</v>
      </c>
      <c r="F5" s="203" t="s">
        <v>348</v>
      </c>
      <c r="G5" s="398">
        <v>131</v>
      </c>
      <c r="H5" s="398">
        <v>131</v>
      </c>
      <c r="I5" s="397">
        <v>131</v>
      </c>
      <c r="J5" s="400">
        <v>18555</v>
      </c>
      <c r="K5" s="400">
        <v>40777</v>
      </c>
      <c r="L5" s="400">
        <v>39334</v>
      </c>
      <c r="M5" s="48"/>
      <c r="N5" s="49"/>
      <c r="O5" s="49"/>
      <c r="P5" s="49"/>
      <c r="Q5" s="49"/>
      <c r="R5" s="143"/>
      <c r="S5" s="49"/>
      <c r="T5" s="49"/>
      <c r="U5" s="49"/>
      <c r="V5" s="143"/>
      <c r="W5" s="176"/>
    </row>
    <row r="6" spans="1:24" ht="13.5" thickTop="1">
      <c r="A6" s="109"/>
      <c r="B6" s="109"/>
      <c r="C6" s="109"/>
      <c r="D6" s="22"/>
      <c r="E6" s="22"/>
      <c r="F6" s="109"/>
      <c r="G6" s="122"/>
      <c r="H6" s="122"/>
      <c r="I6" s="122"/>
      <c r="J6" s="119"/>
      <c r="K6" s="119"/>
      <c r="L6" s="119"/>
      <c r="M6" s="510"/>
      <c r="N6" s="217"/>
      <c r="O6" s="217"/>
      <c r="P6" s="217"/>
      <c r="Q6" s="217"/>
      <c r="R6" s="233"/>
      <c r="S6" s="233"/>
      <c r="T6" s="233"/>
      <c r="U6" s="233"/>
      <c r="V6" s="233"/>
      <c r="W6" s="217"/>
    </row>
    <row r="7" spans="1:24">
      <c r="A7" s="109"/>
      <c r="B7" s="109"/>
      <c r="C7" s="109"/>
      <c r="D7" s="22"/>
      <c r="E7" s="22"/>
      <c r="F7" s="109"/>
      <c r="G7" s="122"/>
      <c r="H7" s="122"/>
      <c r="I7" s="122"/>
      <c r="J7" s="121"/>
      <c r="K7" s="121"/>
      <c r="L7" s="121"/>
      <c r="M7" s="117"/>
      <c r="N7" s="109"/>
      <c r="O7" s="109"/>
      <c r="P7" s="109"/>
      <c r="Q7" s="109"/>
      <c r="R7" s="109"/>
      <c r="S7" s="109"/>
      <c r="T7" s="109"/>
      <c r="U7" s="109"/>
      <c r="V7" s="217"/>
    </row>
    <row r="8" spans="1:24">
      <c r="A8" s="109"/>
      <c r="B8" s="109"/>
      <c r="C8" s="109"/>
      <c r="D8" s="22"/>
      <c r="E8" s="22"/>
      <c r="F8" s="109"/>
      <c r="G8" s="120"/>
      <c r="H8" s="120"/>
      <c r="I8" s="118" t="s">
        <v>6</v>
      </c>
      <c r="J8" s="123">
        <f>SUM(J4:J5)</f>
        <v>76039</v>
      </c>
      <c r="K8" s="142">
        <f>SUM(K4:K5)</f>
        <v>149379</v>
      </c>
      <c r="L8" s="142">
        <f>SUM(L4:L5)</f>
        <v>97783</v>
      </c>
      <c r="M8" s="117" t="s">
        <v>243</v>
      </c>
      <c r="N8" s="109"/>
      <c r="O8" s="109"/>
      <c r="P8" s="109"/>
      <c r="Q8" s="109"/>
      <c r="R8" s="109"/>
      <c r="S8" s="109"/>
      <c r="T8" s="109"/>
      <c r="U8" s="109"/>
      <c r="V8" s="109"/>
    </row>
    <row r="9" spans="1:24">
      <c r="A9" s="109"/>
      <c r="B9" s="109"/>
      <c r="C9" s="109"/>
      <c r="D9" s="22"/>
      <c r="E9" s="22"/>
      <c r="F9" s="109"/>
      <c r="G9" s="120"/>
      <c r="H9" s="120"/>
      <c r="I9" s="120"/>
      <c r="J9" s="535">
        <f>SUM(J8:L8)</f>
        <v>323201</v>
      </c>
      <c r="K9" s="535"/>
      <c r="L9" s="535"/>
      <c r="M9" s="117" t="s">
        <v>243</v>
      </c>
      <c r="N9" s="109"/>
      <c r="O9" s="109"/>
      <c r="P9" s="109"/>
      <c r="Q9" s="109"/>
      <c r="R9" s="109"/>
      <c r="S9" s="109"/>
      <c r="T9" s="109"/>
      <c r="U9" s="109"/>
      <c r="V9" s="109"/>
    </row>
    <row r="10" spans="1:24" ht="13.5" thickBot="1">
      <c r="Q10" s="217"/>
      <c r="R10" s="217"/>
      <c r="S10" s="217"/>
      <c r="T10" s="217"/>
      <c r="U10" s="217"/>
      <c r="V10" s="217"/>
      <c r="W10" s="217"/>
      <c r="X10" s="217"/>
    </row>
    <row r="11" spans="1:24" ht="13.5" thickTop="1">
      <c r="H11" s="293"/>
      <c r="I11" s="441" t="s">
        <v>525</v>
      </c>
      <c r="J11" s="442" t="s">
        <v>0</v>
      </c>
      <c r="K11" s="442" t="s">
        <v>1</v>
      </c>
      <c r="L11" s="443" t="s">
        <v>2</v>
      </c>
      <c r="M11" s="481" t="s">
        <v>245</v>
      </c>
      <c r="Q11" s="298"/>
      <c r="R11" s="298"/>
      <c r="S11" s="217"/>
      <c r="T11" s="217"/>
      <c r="U11" s="298"/>
      <c r="V11" s="298"/>
      <c r="W11" s="217"/>
      <c r="X11" s="217"/>
    </row>
    <row r="12" spans="1:24">
      <c r="H12" s="293"/>
      <c r="I12" s="444"/>
      <c r="J12" s="233">
        <f>SUMIFS(J4:J5,$C4:$C5,"ARABA",$D4:$D5,"")</f>
        <v>0</v>
      </c>
      <c r="K12" s="233">
        <f t="shared" ref="K12:L12" si="0">SUMIFS(K4:K5,$C4:$C5,"ARABA",$D4:$D5,"")</f>
        <v>0</v>
      </c>
      <c r="L12" s="420">
        <f t="shared" si="0"/>
        <v>0</v>
      </c>
      <c r="M12" s="293">
        <f>SUM(J12:L12)</f>
        <v>0</v>
      </c>
      <c r="Q12" s="298"/>
      <c r="R12" s="233"/>
      <c r="S12" s="217"/>
      <c r="T12" s="217"/>
      <c r="U12" s="298"/>
      <c r="V12" s="233"/>
      <c r="W12" s="217"/>
      <c r="X12" s="217"/>
    </row>
    <row r="13" spans="1:24">
      <c r="H13" s="293"/>
      <c r="I13" s="444"/>
      <c r="J13" s="233"/>
      <c r="K13" s="233"/>
      <c r="L13" s="420"/>
      <c r="M13" s="293"/>
      <c r="Q13" s="298"/>
      <c r="R13" s="233"/>
      <c r="S13" s="217"/>
      <c r="T13" s="217"/>
      <c r="U13" s="298"/>
      <c r="V13" s="233"/>
      <c r="W13" s="217"/>
      <c r="X13" s="217"/>
    </row>
    <row r="14" spans="1:24">
      <c r="H14" s="293"/>
      <c r="I14" s="444" t="s">
        <v>526</v>
      </c>
      <c r="J14" s="233"/>
      <c r="K14" s="233"/>
      <c r="L14" s="420"/>
      <c r="M14" s="293"/>
      <c r="Q14" s="298"/>
      <c r="R14" s="233"/>
      <c r="S14" s="217"/>
      <c r="T14" s="217"/>
      <c r="U14" s="298"/>
      <c r="V14" s="233"/>
      <c r="W14" s="217"/>
      <c r="X14" s="217"/>
    </row>
    <row r="15" spans="1:24">
      <c r="H15" s="293"/>
      <c r="I15" s="444"/>
      <c r="J15" s="233">
        <f>SUMIFS(J4:J5,$C4:$C5,"GIPUZKOA",$D4:$D5,"")</f>
        <v>0</v>
      </c>
      <c r="K15" s="233">
        <f t="shared" ref="K15:L15" si="1">SUMIFS(K4:K5,$C4:$C5,"GIPUZKOA",$D4:$D5,"")</f>
        <v>0</v>
      </c>
      <c r="L15" s="420">
        <f t="shared" si="1"/>
        <v>0</v>
      </c>
      <c r="M15" s="293">
        <f t="shared" ref="M15:M18" si="2">SUM(J15:L15)</f>
        <v>0</v>
      </c>
      <c r="Q15" s="298"/>
      <c r="R15" s="233"/>
      <c r="S15" s="217"/>
      <c r="T15" s="217"/>
      <c r="U15" s="298"/>
      <c r="V15" s="233"/>
      <c r="W15" s="217"/>
      <c r="X15" s="217"/>
    </row>
    <row r="16" spans="1:24">
      <c r="H16" s="293"/>
      <c r="I16" s="444"/>
      <c r="J16" s="233"/>
      <c r="K16" s="233"/>
      <c r="L16" s="420"/>
      <c r="M16" s="293"/>
      <c r="Q16" s="298"/>
      <c r="R16" s="233"/>
      <c r="S16" s="217"/>
      <c r="T16" s="217"/>
      <c r="U16" s="298"/>
      <c r="V16" s="233"/>
      <c r="W16" s="217"/>
      <c r="X16" s="217"/>
    </row>
    <row r="17" spans="8:24">
      <c r="H17" s="293"/>
      <c r="I17" s="444" t="s">
        <v>527</v>
      </c>
      <c r="J17" s="233"/>
      <c r="K17" s="233"/>
      <c r="L17" s="420"/>
      <c r="M17" s="293"/>
      <c r="Q17" s="298"/>
      <c r="R17" s="233"/>
      <c r="S17" s="217"/>
      <c r="T17" s="217"/>
      <c r="U17" s="298"/>
      <c r="V17" s="233"/>
      <c r="W17" s="217"/>
      <c r="X17" s="217"/>
    </row>
    <row r="18" spans="8:24" ht="13.5" thickBot="1">
      <c r="H18" s="293"/>
      <c r="I18" s="445"/>
      <c r="J18" s="422">
        <f>SUMIFS(J4:J5,$C4:$C5,"BIZKAIA",$D4:$D5,"")</f>
        <v>18555</v>
      </c>
      <c r="K18" s="422">
        <f t="shared" ref="K18:L18" si="3">SUMIFS(K4:K5,$C4:$C5,"BIZKAIA",$D4:$D5,"")</f>
        <v>40777</v>
      </c>
      <c r="L18" s="423">
        <f t="shared" si="3"/>
        <v>39334</v>
      </c>
      <c r="M18" s="293">
        <f t="shared" si="2"/>
        <v>98666</v>
      </c>
      <c r="Q18" s="298"/>
      <c r="R18" s="233"/>
      <c r="S18" s="217"/>
      <c r="T18" s="217"/>
      <c r="U18" s="298"/>
      <c r="V18" s="233"/>
      <c r="W18" s="217"/>
      <c r="X18" s="217"/>
    </row>
    <row r="19" spans="8:24" ht="13.5" thickTop="1">
      <c r="M19" s="293"/>
      <c r="Q19" s="217"/>
      <c r="R19" s="217"/>
      <c r="S19" s="217"/>
      <c r="T19" s="217"/>
      <c r="U19" s="217"/>
      <c r="V19" s="217"/>
      <c r="W19" s="217"/>
      <c r="X19" s="217"/>
    </row>
    <row r="20" spans="8:24" ht="13.5" thickBot="1">
      <c r="M20" s="293"/>
      <c r="Q20" s="217"/>
      <c r="R20" s="217"/>
      <c r="S20" s="217"/>
      <c r="T20" s="217"/>
      <c r="U20" s="217"/>
      <c r="V20" s="217"/>
      <c r="W20" s="217"/>
      <c r="X20" s="217"/>
    </row>
    <row r="21" spans="8:24" ht="13.5" thickTop="1">
      <c r="I21" s="441" t="s">
        <v>531</v>
      </c>
      <c r="J21" s="442" t="s">
        <v>0</v>
      </c>
      <c r="K21" s="442" t="s">
        <v>1</v>
      </c>
      <c r="L21" s="443" t="s">
        <v>2</v>
      </c>
      <c r="M21" s="318" t="s">
        <v>245</v>
      </c>
      <c r="Q21" s="298"/>
      <c r="R21" s="298"/>
      <c r="S21" s="217"/>
      <c r="T21" s="217"/>
      <c r="U21" s="298"/>
      <c r="V21" s="298"/>
      <c r="W21" s="217"/>
      <c r="X21" s="217"/>
    </row>
    <row r="22" spans="8:24">
      <c r="I22" s="444"/>
      <c r="J22" s="233">
        <f>SUMIFS(J4:J5,$C4:$C5,"ARABA",$D4:$D5,"X")</f>
        <v>57484</v>
      </c>
      <c r="K22" s="233">
        <f t="shared" ref="K22:L22" si="4">SUMIFS(K4:K5,$C4:$C5,"ARABA",$D4:$D5,"X")</f>
        <v>108602</v>
      </c>
      <c r="L22" s="420">
        <f t="shared" si="4"/>
        <v>58449</v>
      </c>
      <c r="M22" s="293">
        <f>SUM(J22:L22)</f>
        <v>224535</v>
      </c>
      <c r="Q22" s="298"/>
      <c r="R22" s="233"/>
      <c r="S22" s="217"/>
      <c r="T22" s="217"/>
      <c r="U22" s="298"/>
      <c r="V22" s="233"/>
      <c r="W22" s="217"/>
      <c r="X22" s="217"/>
    </row>
    <row r="23" spans="8:24">
      <c r="I23" s="444"/>
      <c r="J23" s="233"/>
      <c r="K23" s="233"/>
      <c r="L23" s="420"/>
      <c r="M23" s="293"/>
      <c r="Q23" s="298"/>
      <c r="R23" s="233"/>
      <c r="S23" s="217"/>
      <c r="T23" s="217"/>
      <c r="U23" s="298"/>
      <c r="V23" s="233"/>
      <c r="W23" s="217"/>
      <c r="X23" s="217"/>
    </row>
    <row r="24" spans="8:24">
      <c r="I24" s="444" t="s">
        <v>532</v>
      </c>
      <c r="J24" s="233"/>
      <c r="K24" s="233"/>
      <c r="L24" s="420"/>
      <c r="M24" s="293"/>
      <c r="Q24" s="298"/>
      <c r="R24" s="233"/>
      <c r="S24" s="217"/>
      <c r="T24" s="217"/>
      <c r="U24" s="298"/>
      <c r="V24" s="233"/>
      <c r="W24" s="217"/>
      <c r="X24" s="217"/>
    </row>
    <row r="25" spans="8:24">
      <c r="I25" s="444"/>
      <c r="J25" s="233">
        <f>SUMIFS(J4:J5,$C4:$C5,"GIPUZKOA",$D4:$D5,"X")</f>
        <v>0</v>
      </c>
      <c r="K25" s="233">
        <f t="shared" ref="K25:L25" si="5">SUMIFS(K4:K5,$C4:$C5,"GIPUZKOA",$D4:$D5,"X")</f>
        <v>0</v>
      </c>
      <c r="L25" s="420">
        <f t="shared" si="5"/>
        <v>0</v>
      </c>
      <c r="M25" s="293">
        <f t="shared" ref="M25:M28" si="6">SUM(J25:L25)</f>
        <v>0</v>
      </c>
      <c r="Q25" s="298"/>
      <c r="R25" s="233"/>
      <c r="S25" s="217"/>
      <c r="T25" s="217"/>
      <c r="U25" s="298"/>
      <c r="V25" s="233"/>
      <c r="W25" s="217"/>
      <c r="X25" s="217"/>
    </row>
    <row r="26" spans="8:24">
      <c r="I26" s="444"/>
      <c r="J26" s="233"/>
      <c r="K26" s="233"/>
      <c r="L26" s="420"/>
      <c r="M26" s="293"/>
      <c r="Q26" s="298"/>
      <c r="R26" s="233"/>
      <c r="S26" s="217"/>
      <c r="T26" s="217"/>
      <c r="U26" s="298"/>
      <c r="V26" s="233"/>
      <c r="W26" s="217"/>
      <c r="X26" s="217"/>
    </row>
    <row r="27" spans="8:24">
      <c r="I27" s="444" t="s">
        <v>533</v>
      </c>
      <c r="J27" s="233"/>
      <c r="K27" s="233"/>
      <c r="L27" s="420"/>
      <c r="M27" s="293"/>
      <c r="Q27" s="298"/>
      <c r="R27" s="233"/>
      <c r="S27" s="217"/>
      <c r="T27" s="217"/>
      <c r="U27" s="298"/>
      <c r="V27" s="233"/>
      <c r="W27" s="217"/>
      <c r="X27" s="217"/>
    </row>
    <row r="28" spans="8:24" ht="13.5" thickBot="1">
      <c r="I28" s="445"/>
      <c r="J28" s="422">
        <f>SUMIFS(J4:J5,$C4:$C5,"BIZKAIA",$D4:$D5,"X")</f>
        <v>0</v>
      </c>
      <c r="K28" s="422">
        <f t="shared" ref="K28:L28" si="7">SUMIFS(K4:K5,$C4:$C5,"BIZKAIA",$D4:$D5,"X")</f>
        <v>0</v>
      </c>
      <c r="L28" s="423">
        <f t="shared" si="7"/>
        <v>0</v>
      </c>
      <c r="M28" s="293">
        <f t="shared" si="6"/>
        <v>0</v>
      </c>
      <c r="Q28" s="298"/>
      <c r="R28" s="233"/>
      <c r="S28" s="217"/>
      <c r="T28" s="217"/>
      <c r="U28" s="298"/>
      <c r="V28" s="233"/>
      <c r="W28" s="217"/>
      <c r="X28" s="217"/>
    </row>
    <row r="29" spans="8:24" ht="13.5" thickTop="1">
      <c r="Q29" s="217"/>
      <c r="R29" s="217"/>
      <c r="S29" s="217"/>
      <c r="T29" s="217"/>
      <c r="U29" s="217"/>
      <c r="V29" s="217"/>
      <c r="W29" s="217"/>
      <c r="X29" s="217"/>
    </row>
    <row r="30" spans="8:24">
      <c r="Q30" s="217"/>
      <c r="R30" s="217"/>
      <c r="S30" s="217"/>
      <c r="T30" s="217"/>
      <c r="U30" s="217"/>
      <c r="V30" s="217"/>
      <c r="W30" s="217"/>
      <c r="X30" s="217"/>
    </row>
    <row r="46" spans="28:28">
      <c r="AB46" s="217"/>
    </row>
  </sheetData>
  <mergeCells count="4">
    <mergeCell ref="A1:L1"/>
    <mergeCell ref="M1:R1"/>
    <mergeCell ref="S1:V1"/>
    <mergeCell ref="J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C29"/>
  <sheetViews>
    <sheetView zoomScale="70" zoomScaleNormal="70" zoomScalePageLayoutView="125" workbookViewId="0">
      <selection activeCell="X50" sqref="X50"/>
    </sheetView>
  </sheetViews>
  <sheetFormatPr baseColWidth="10" defaultColWidth="11.42578125" defaultRowHeight="12.75"/>
  <cols>
    <col min="1" max="1" width="32.5703125" bestFit="1" customWidth="1"/>
    <col min="2" max="2" width="18.140625" bestFit="1" customWidth="1"/>
    <col min="3" max="3" width="19.5703125" bestFit="1" customWidth="1"/>
    <col min="4" max="4" width="20.42578125" style="460" bestFit="1" customWidth="1"/>
    <col min="5" max="5" width="20.42578125" style="500" customWidth="1"/>
    <col min="6" max="6" width="23.28515625" bestFit="1" customWidth="1"/>
    <col min="7" max="7" width="18.42578125" bestFit="1" customWidth="1"/>
    <col min="8" max="10" width="19" bestFit="1" customWidth="1"/>
    <col min="11" max="11" width="18.7109375" bestFit="1" customWidth="1"/>
    <col min="12" max="12" width="19" bestFit="1" customWidth="1"/>
    <col min="13" max="17" width="9.85546875" bestFit="1" customWidth="1"/>
    <col min="18" max="18" width="9.5703125" bestFit="1" customWidth="1"/>
    <col min="19" max="19" width="9.85546875" bestFit="1" customWidth="1"/>
    <col min="23" max="23" width="17.5703125" bestFit="1" customWidth="1"/>
    <col min="24" max="24" width="14.7109375" bestFit="1" customWidth="1"/>
    <col min="25" max="25" width="12.140625" bestFit="1" customWidth="1"/>
    <col min="26" max="26" width="10.42578125" bestFit="1" customWidth="1"/>
    <col min="27" max="27" width="17.5703125" bestFit="1" customWidth="1"/>
    <col min="28" max="28" width="20.42578125" bestFit="1" customWidth="1"/>
  </cols>
  <sheetData>
    <row r="1" spans="1:29" s="86" customFormat="1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217"/>
    </row>
    <row r="2" spans="1:29" s="86" customFormat="1" ht="17.25" thickBot="1">
      <c r="D2" s="460"/>
      <c r="E2" s="500"/>
      <c r="M2" s="3"/>
      <c r="N2" s="4"/>
      <c r="O2" s="4"/>
      <c r="P2" s="4"/>
      <c r="Q2" s="4"/>
      <c r="R2" s="186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s="86" customFormat="1" ht="17.25" thickTop="1" thickBot="1">
      <c r="A3" s="6" t="s">
        <v>11</v>
      </c>
      <c r="B3" s="6" t="s">
        <v>12</v>
      </c>
      <c r="C3" s="6" t="s">
        <v>13</v>
      </c>
      <c r="D3" s="208" t="s">
        <v>529</v>
      </c>
      <c r="E3" s="208" t="s">
        <v>575</v>
      </c>
      <c r="F3" s="6" t="s">
        <v>14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7" t="s">
        <v>0</v>
      </c>
      <c r="N3" s="7" t="s">
        <v>1</v>
      </c>
      <c r="O3" s="7" t="s">
        <v>2</v>
      </c>
      <c r="P3" s="7" t="s">
        <v>3</v>
      </c>
      <c r="Q3" s="7" t="s">
        <v>4</v>
      </c>
      <c r="R3" s="7" t="s">
        <v>5</v>
      </c>
      <c r="S3" s="8"/>
      <c r="T3" s="9"/>
      <c r="U3" s="10"/>
      <c r="V3" s="9"/>
      <c r="W3" s="11"/>
      <c r="X3" s="195"/>
      <c r="Y3" s="508"/>
      <c r="Z3" s="190"/>
      <c r="AA3" s="190"/>
      <c r="AB3" s="194"/>
      <c r="AC3" s="217"/>
    </row>
    <row r="4" spans="1:29" s="273" customFormat="1" ht="14.25" thickTop="1" thickBot="1">
      <c r="A4" s="250" t="s">
        <v>32</v>
      </c>
      <c r="B4" s="250" t="s">
        <v>33</v>
      </c>
      <c r="C4" s="250" t="s">
        <v>30</v>
      </c>
      <c r="D4" s="250" t="s">
        <v>530</v>
      </c>
      <c r="E4" s="250" t="str">
        <f>IF(AND($C4="ARABA",$D4="X"),"LOTE 1",IF(AND($C4="ARABA",$D4=""),"LOTE 4",IF(AND($C4="GIPUZKOA",$D4="X"),"LOTE 2",IF(AND($C4="GIPUZKOA",$D4=""),"LOTE 5",IF(AND($C4="BIZKAIA",$D4="X"),"LOTE 3",IF(AND($C4="BIZKAIA",$D4= ""),"LOTE 6",))))))</f>
        <v>LOTE 3</v>
      </c>
      <c r="F4" s="250" t="s">
        <v>34</v>
      </c>
      <c r="G4" s="41">
        <v>130</v>
      </c>
      <c r="H4" s="41">
        <v>130</v>
      </c>
      <c r="I4" s="41">
        <v>130</v>
      </c>
      <c r="J4" s="41">
        <v>130</v>
      </c>
      <c r="K4" s="41">
        <v>130</v>
      </c>
      <c r="L4" s="373">
        <v>451</v>
      </c>
      <c r="M4" s="374">
        <v>56865</v>
      </c>
      <c r="N4" s="374">
        <v>75957</v>
      </c>
      <c r="O4" s="374">
        <v>38508</v>
      </c>
      <c r="P4" s="374">
        <v>64773</v>
      </c>
      <c r="Q4" s="374">
        <v>88694</v>
      </c>
      <c r="R4" s="374">
        <v>364818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29" s="86" customFormat="1" ht="13.5" thickTop="1">
      <c r="D5" s="460"/>
      <c r="E5" s="500"/>
      <c r="G5" s="78"/>
      <c r="H5" s="78"/>
      <c r="I5" s="78"/>
      <c r="J5" s="78"/>
      <c r="K5" s="78"/>
      <c r="L5" s="78"/>
      <c r="M5" s="65"/>
      <c r="N5" s="65"/>
      <c r="O5" s="65"/>
      <c r="P5" s="65"/>
      <c r="Q5" s="65"/>
      <c r="R5" s="65"/>
      <c r="U5" s="12"/>
      <c r="X5" s="13"/>
      <c r="Y5" s="13"/>
      <c r="Z5" s="13"/>
      <c r="AA5" s="13"/>
      <c r="AB5" s="13"/>
    </row>
    <row r="6" spans="1:29" s="86" customFormat="1">
      <c r="D6" s="460"/>
      <c r="E6" s="500"/>
      <c r="M6" s="66"/>
      <c r="N6" s="66"/>
      <c r="O6" s="66"/>
      <c r="P6" s="66"/>
      <c r="Q6" s="66"/>
      <c r="R6" s="66"/>
    </row>
    <row r="7" spans="1:29" s="86" customFormat="1">
      <c r="D7" s="460"/>
      <c r="E7" s="500"/>
      <c r="L7" s="86" t="s">
        <v>6</v>
      </c>
      <c r="M7" s="13">
        <f t="shared" ref="M7:R7" si="0">SUM(M4:M4)</f>
        <v>56865</v>
      </c>
      <c r="N7" s="13">
        <f t="shared" si="0"/>
        <v>75957</v>
      </c>
      <c r="O7" s="13">
        <f t="shared" si="0"/>
        <v>38508</v>
      </c>
      <c r="P7" s="13">
        <f t="shared" si="0"/>
        <v>64773</v>
      </c>
      <c r="Q7" s="13">
        <f t="shared" si="0"/>
        <v>88694</v>
      </c>
      <c r="R7" s="13">
        <f t="shared" si="0"/>
        <v>364818</v>
      </c>
      <c r="S7" s="86" t="s">
        <v>243</v>
      </c>
    </row>
    <row r="8" spans="1:29" s="86" customFormat="1">
      <c r="D8" s="460"/>
      <c r="E8" s="500"/>
      <c r="M8" s="527">
        <f>SUM(M7:R7)</f>
        <v>689615</v>
      </c>
      <c r="N8" s="528"/>
      <c r="O8" s="528"/>
      <c r="P8" s="528"/>
      <c r="Q8" s="528"/>
      <c r="R8" s="528"/>
      <c r="S8" s="86" t="s">
        <v>243</v>
      </c>
    </row>
    <row r="9" spans="1:29" s="86" customFormat="1" ht="13.5" thickBot="1">
      <c r="D9" s="460"/>
      <c r="E9" s="500"/>
      <c r="V9" s="217"/>
      <c r="W9" s="217"/>
      <c r="X9" s="217"/>
      <c r="Y9" s="217"/>
      <c r="Z9" s="217"/>
      <c r="AA9" s="217"/>
      <c r="AB9" s="217"/>
      <c r="AC9" s="217"/>
    </row>
    <row r="10" spans="1:29" s="86" customFormat="1" ht="13.5" thickTop="1">
      <c r="D10" s="460"/>
      <c r="E10" s="500"/>
      <c r="G10" s="239"/>
      <c r="H10" s="239"/>
      <c r="I10" s="239"/>
      <c r="J10" s="239"/>
      <c r="K10" s="293"/>
      <c r="L10" s="441" t="s">
        <v>525</v>
      </c>
      <c r="M10" s="442" t="s">
        <v>0</v>
      </c>
      <c r="N10" s="442" t="s">
        <v>1</v>
      </c>
      <c r="O10" s="442" t="s">
        <v>2</v>
      </c>
      <c r="P10" s="442" t="s">
        <v>3</v>
      </c>
      <c r="Q10" s="442" t="s">
        <v>4</v>
      </c>
      <c r="R10" s="443" t="s">
        <v>5</v>
      </c>
      <c r="S10" s="258" t="s">
        <v>245</v>
      </c>
      <c r="V10" s="217"/>
      <c r="W10" s="298"/>
      <c r="X10" s="298"/>
      <c r="Y10" s="217"/>
      <c r="Z10" s="217"/>
      <c r="AA10" s="298"/>
      <c r="AB10" s="298"/>
      <c r="AC10" s="217"/>
    </row>
    <row r="11" spans="1:29" s="86" customFormat="1">
      <c r="D11" s="460"/>
      <c r="E11" s="500"/>
      <c r="G11" s="239"/>
      <c r="H11" s="239"/>
      <c r="I11" s="239"/>
      <c r="J11" s="239"/>
      <c r="K11" s="293"/>
      <c r="L11" s="444"/>
      <c r="M11" s="233">
        <f>SUMIFS(M4,$C4,"ARABA",$D4,"")</f>
        <v>0</v>
      </c>
      <c r="N11" s="233">
        <f t="shared" ref="N11:R11" si="1">SUMIFS(N4,$C4,"ARABA",$D4,"")</f>
        <v>0</v>
      </c>
      <c r="O11" s="233">
        <f t="shared" si="1"/>
        <v>0</v>
      </c>
      <c r="P11" s="233">
        <f t="shared" si="1"/>
        <v>0</v>
      </c>
      <c r="Q11" s="233">
        <f t="shared" si="1"/>
        <v>0</v>
      </c>
      <c r="R11" s="420">
        <f t="shared" si="1"/>
        <v>0</v>
      </c>
      <c r="S11" s="293">
        <f>SUM(M11:R11)</f>
        <v>0</v>
      </c>
      <c r="V11" s="217"/>
      <c r="W11" s="298"/>
      <c r="X11" s="233"/>
      <c r="Y11" s="217"/>
      <c r="Z11" s="217"/>
      <c r="AA11" s="298"/>
      <c r="AB11" s="233"/>
      <c r="AC11" s="217"/>
    </row>
    <row r="12" spans="1:29" s="86" customFormat="1">
      <c r="D12" s="460"/>
      <c r="E12" s="500"/>
      <c r="G12" s="239"/>
      <c r="H12" s="239"/>
      <c r="I12" s="239"/>
      <c r="J12" s="239"/>
      <c r="K12" s="293"/>
      <c r="L12" s="444"/>
      <c r="M12" s="233"/>
      <c r="N12" s="233"/>
      <c r="O12" s="233"/>
      <c r="P12" s="233"/>
      <c r="Q12" s="233"/>
      <c r="R12" s="420"/>
      <c r="S12" s="293"/>
      <c r="V12" s="217"/>
      <c r="W12" s="298"/>
      <c r="X12" s="233"/>
      <c r="Y12" s="217"/>
      <c r="Z12" s="217"/>
      <c r="AA12" s="298"/>
      <c r="AB12" s="233"/>
      <c r="AC12" s="217"/>
    </row>
    <row r="13" spans="1:29" s="86" customFormat="1">
      <c r="D13" s="460"/>
      <c r="E13" s="500"/>
      <c r="G13" s="240"/>
      <c r="H13" s="240"/>
      <c r="I13" s="240"/>
      <c r="J13" s="240"/>
      <c r="K13" s="293"/>
      <c r="L13" s="444" t="s">
        <v>526</v>
      </c>
      <c r="M13" s="233"/>
      <c r="N13" s="233"/>
      <c r="O13" s="233"/>
      <c r="P13" s="233"/>
      <c r="Q13" s="233"/>
      <c r="R13" s="420"/>
      <c r="S13" s="293"/>
      <c r="V13" s="217"/>
      <c r="W13" s="298"/>
      <c r="X13" s="233"/>
      <c r="Y13" s="217"/>
      <c r="Z13" s="217"/>
      <c r="AA13" s="298"/>
      <c r="AB13" s="233"/>
      <c r="AC13" s="217"/>
    </row>
    <row r="14" spans="1:29">
      <c r="G14" s="240"/>
      <c r="H14" s="240"/>
      <c r="I14" s="240"/>
      <c r="J14" s="240"/>
      <c r="K14" s="293"/>
      <c r="L14" s="444"/>
      <c r="M14" s="233">
        <f>SUMIFS(M4,$C4,"GIPUZKOA",$D4,"")</f>
        <v>0</v>
      </c>
      <c r="N14" s="233">
        <f t="shared" ref="N14:R14" si="2">SUMIFS(N4,$C4,"GIPUZKOA",$D4,"")</f>
        <v>0</v>
      </c>
      <c r="O14" s="233">
        <f t="shared" si="2"/>
        <v>0</v>
      </c>
      <c r="P14" s="233">
        <f t="shared" si="2"/>
        <v>0</v>
      </c>
      <c r="Q14" s="233">
        <f t="shared" si="2"/>
        <v>0</v>
      </c>
      <c r="R14" s="420">
        <f t="shared" si="2"/>
        <v>0</v>
      </c>
      <c r="S14" s="293">
        <f t="shared" ref="S14:S17" si="3">SUM(M14:R14)</f>
        <v>0</v>
      </c>
      <c r="V14" s="217"/>
      <c r="W14" s="298"/>
      <c r="X14" s="233"/>
      <c r="Y14" s="217"/>
      <c r="Z14" s="217"/>
      <c r="AA14" s="298"/>
      <c r="AB14" s="233"/>
      <c r="AC14" s="217"/>
    </row>
    <row r="15" spans="1:29">
      <c r="G15" s="240"/>
      <c r="H15" s="240"/>
      <c r="I15" s="240"/>
      <c r="J15" s="240"/>
      <c r="K15" s="293"/>
      <c r="L15" s="444"/>
      <c r="M15" s="233"/>
      <c r="N15" s="233"/>
      <c r="O15" s="233"/>
      <c r="P15" s="233"/>
      <c r="Q15" s="233"/>
      <c r="R15" s="420"/>
      <c r="S15" s="293"/>
      <c r="V15" s="217"/>
      <c r="W15" s="298"/>
      <c r="X15" s="233"/>
      <c r="Y15" s="217"/>
      <c r="Z15" s="217"/>
      <c r="AA15" s="298"/>
      <c r="AB15" s="233"/>
      <c r="AC15" s="217"/>
    </row>
    <row r="16" spans="1:29">
      <c r="G16" s="240"/>
      <c r="H16" s="240"/>
      <c r="I16" s="240"/>
      <c r="J16" s="240"/>
      <c r="K16" s="293"/>
      <c r="L16" s="444" t="s">
        <v>527</v>
      </c>
      <c r="M16" s="233"/>
      <c r="N16" s="233"/>
      <c r="O16" s="233"/>
      <c r="P16" s="233"/>
      <c r="Q16" s="233"/>
      <c r="R16" s="420"/>
      <c r="S16" s="293"/>
      <c r="V16" s="217"/>
      <c r="W16" s="298"/>
      <c r="X16" s="233"/>
      <c r="Y16" s="217"/>
      <c r="Z16" s="217"/>
      <c r="AA16" s="298"/>
      <c r="AB16" s="233"/>
      <c r="AC16" s="217"/>
    </row>
    <row r="17" spans="7:29" ht="13.5" thickBot="1">
      <c r="G17" s="240"/>
      <c r="H17" s="240"/>
      <c r="I17" s="240"/>
      <c r="J17" s="240"/>
      <c r="K17" s="293"/>
      <c r="L17" s="445"/>
      <c r="M17" s="422">
        <f>SUMIFS(M4,$C4,"BIZKAIA",$D4,"")</f>
        <v>0</v>
      </c>
      <c r="N17" s="422">
        <f t="shared" ref="N17:R17" si="4">SUMIFS(N4,$C4,"BIZKAIA",$D4,"")</f>
        <v>0</v>
      </c>
      <c r="O17" s="422">
        <f t="shared" si="4"/>
        <v>0</v>
      </c>
      <c r="P17" s="422">
        <f t="shared" si="4"/>
        <v>0</v>
      </c>
      <c r="Q17" s="422">
        <f t="shared" si="4"/>
        <v>0</v>
      </c>
      <c r="R17" s="423">
        <f t="shared" si="4"/>
        <v>0</v>
      </c>
      <c r="S17" s="293">
        <f t="shared" si="3"/>
        <v>0</v>
      </c>
      <c r="V17" s="217"/>
      <c r="W17" s="298"/>
      <c r="X17" s="233"/>
      <c r="Y17" s="217"/>
      <c r="Z17" s="217"/>
      <c r="AA17" s="298"/>
      <c r="AB17" s="233"/>
      <c r="AC17" s="217"/>
    </row>
    <row r="18" spans="7:29" ht="13.5" thickTop="1">
      <c r="G18" s="240"/>
      <c r="H18" s="240"/>
      <c r="I18" s="240"/>
      <c r="J18" s="240"/>
      <c r="K18" s="240"/>
      <c r="L18" s="240"/>
      <c r="S18" s="472"/>
      <c r="V18" s="217"/>
      <c r="W18" s="509"/>
      <c r="X18" s="217"/>
      <c r="Y18" s="217"/>
      <c r="Z18" s="217"/>
      <c r="AA18" s="509"/>
      <c r="AB18" s="217"/>
      <c r="AC18" s="217"/>
    </row>
    <row r="19" spans="7:29" ht="13.5" thickBot="1">
      <c r="G19" s="241"/>
      <c r="H19" s="241"/>
      <c r="I19" s="241"/>
      <c r="J19" s="241"/>
      <c r="K19" s="241"/>
      <c r="L19" s="241"/>
      <c r="S19" s="472"/>
      <c r="V19" s="217"/>
      <c r="W19" s="302"/>
      <c r="X19" s="217"/>
      <c r="Y19" s="217"/>
      <c r="Z19" s="217"/>
      <c r="AA19" s="302"/>
      <c r="AB19" s="217"/>
      <c r="AC19" s="217"/>
    </row>
    <row r="20" spans="7:29" ht="13.5" thickTop="1">
      <c r="L20" s="441" t="s">
        <v>531</v>
      </c>
      <c r="M20" s="442" t="s">
        <v>0</v>
      </c>
      <c r="N20" s="442" t="s">
        <v>1</v>
      </c>
      <c r="O20" s="442" t="s">
        <v>2</v>
      </c>
      <c r="P20" s="442" t="s">
        <v>3</v>
      </c>
      <c r="Q20" s="442" t="s">
        <v>4</v>
      </c>
      <c r="R20" s="443" t="s">
        <v>5</v>
      </c>
      <c r="S20" s="258" t="s">
        <v>245</v>
      </c>
      <c r="V20" s="217"/>
      <c r="W20" s="298"/>
      <c r="X20" s="298"/>
      <c r="Y20" s="217"/>
      <c r="Z20" s="217"/>
      <c r="AA20" s="298"/>
      <c r="AB20" s="298"/>
      <c r="AC20" s="217"/>
    </row>
    <row r="21" spans="7:29">
      <c r="L21" s="444"/>
      <c r="M21" s="233">
        <f>SUMIFS(M4,$C4,"ARABA",$D4,"X")</f>
        <v>0</v>
      </c>
      <c r="N21" s="233">
        <f t="shared" ref="N21:R21" si="5">SUMIFS(N4,$C4,"ARABA",$D4,"X")</f>
        <v>0</v>
      </c>
      <c r="O21" s="233">
        <f t="shared" si="5"/>
        <v>0</v>
      </c>
      <c r="P21" s="233">
        <f t="shared" si="5"/>
        <v>0</v>
      </c>
      <c r="Q21" s="233">
        <f t="shared" si="5"/>
        <v>0</v>
      </c>
      <c r="R21" s="420">
        <f t="shared" si="5"/>
        <v>0</v>
      </c>
      <c r="S21" s="293">
        <f>SUM(M21:R21)</f>
        <v>0</v>
      </c>
      <c r="V21" s="217"/>
      <c r="W21" s="298"/>
      <c r="X21" s="233"/>
      <c r="Y21" s="217"/>
      <c r="Z21" s="217"/>
      <c r="AA21" s="298"/>
      <c r="AB21" s="233"/>
      <c r="AC21" s="217"/>
    </row>
    <row r="22" spans="7:29">
      <c r="L22" s="444"/>
      <c r="M22" s="233"/>
      <c r="N22" s="233"/>
      <c r="O22" s="233"/>
      <c r="P22" s="233"/>
      <c r="Q22" s="233"/>
      <c r="R22" s="420"/>
      <c r="S22" s="293"/>
      <c r="V22" s="217"/>
      <c r="W22" s="298"/>
      <c r="X22" s="233"/>
      <c r="Y22" s="217"/>
      <c r="Z22" s="217"/>
      <c r="AA22" s="298"/>
      <c r="AB22" s="233"/>
      <c r="AC22" s="217"/>
    </row>
    <row r="23" spans="7:29">
      <c r="L23" s="444" t="s">
        <v>532</v>
      </c>
      <c r="M23" s="233"/>
      <c r="N23" s="233"/>
      <c r="O23" s="233"/>
      <c r="P23" s="233"/>
      <c r="Q23" s="233"/>
      <c r="R23" s="420"/>
      <c r="S23" s="293"/>
      <c r="V23" s="217"/>
      <c r="W23" s="298"/>
      <c r="X23" s="233"/>
      <c r="Y23" s="217"/>
      <c r="Z23" s="217"/>
      <c r="AA23" s="298"/>
      <c r="AB23" s="233"/>
      <c r="AC23" s="217"/>
    </row>
    <row r="24" spans="7:29">
      <c r="L24" s="444"/>
      <c r="M24" s="233">
        <f>SUMIFS(M4,$C4,"GIPUZKOA",$D4,"X")</f>
        <v>0</v>
      </c>
      <c r="N24" s="233">
        <f t="shared" ref="N24:R24" si="6">SUMIFS(N4,$C4,"GIPUZKOA",$D4,"X")</f>
        <v>0</v>
      </c>
      <c r="O24" s="233">
        <f t="shared" si="6"/>
        <v>0</v>
      </c>
      <c r="P24" s="233">
        <f t="shared" si="6"/>
        <v>0</v>
      </c>
      <c r="Q24" s="233">
        <f t="shared" si="6"/>
        <v>0</v>
      </c>
      <c r="R24" s="420">
        <f t="shared" si="6"/>
        <v>0</v>
      </c>
      <c r="S24" s="293">
        <f t="shared" ref="S24:S27" si="7">SUM(M24:R24)</f>
        <v>0</v>
      </c>
      <c r="V24" s="217"/>
      <c r="W24" s="298"/>
      <c r="X24" s="233"/>
      <c r="Y24" s="217"/>
      <c r="Z24" s="217"/>
      <c r="AA24" s="298"/>
      <c r="AB24" s="233"/>
      <c r="AC24" s="217"/>
    </row>
    <row r="25" spans="7:29">
      <c r="L25" s="444"/>
      <c r="M25" s="233"/>
      <c r="N25" s="233"/>
      <c r="O25" s="233"/>
      <c r="P25" s="233"/>
      <c r="Q25" s="233"/>
      <c r="R25" s="420"/>
      <c r="S25" s="293"/>
      <c r="V25" s="217"/>
      <c r="W25" s="298"/>
      <c r="X25" s="233"/>
      <c r="Y25" s="217"/>
      <c r="Z25" s="217"/>
      <c r="AA25" s="298"/>
      <c r="AB25" s="233"/>
      <c r="AC25" s="217"/>
    </row>
    <row r="26" spans="7:29">
      <c r="L26" s="444" t="s">
        <v>533</v>
      </c>
      <c r="M26" s="233"/>
      <c r="N26" s="233"/>
      <c r="O26" s="233"/>
      <c r="P26" s="233"/>
      <c r="Q26" s="233"/>
      <c r="R26" s="420"/>
      <c r="S26" s="293"/>
      <c r="V26" s="217"/>
      <c r="W26" s="298"/>
      <c r="X26" s="233"/>
      <c r="Y26" s="217"/>
      <c r="Z26" s="217"/>
      <c r="AA26" s="298"/>
      <c r="AB26" s="233"/>
      <c r="AC26" s="217"/>
    </row>
    <row r="27" spans="7:29" ht="13.5" thickBot="1">
      <c r="L27" s="445"/>
      <c r="M27" s="422">
        <f>SUMIFS(M4,$C4,"BIZKAIA",$D4,"X")</f>
        <v>56865</v>
      </c>
      <c r="N27" s="422">
        <f t="shared" ref="N27:R27" si="8">SUMIFS(N4,$C4,"BIZKAIA",$D4,"X")</f>
        <v>75957</v>
      </c>
      <c r="O27" s="422">
        <f t="shared" si="8"/>
        <v>38508</v>
      </c>
      <c r="P27" s="422">
        <f t="shared" si="8"/>
        <v>64773</v>
      </c>
      <c r="Q27" s="422">
        <f t="shared" si="8"/>
        <v>88694</v>
      </c>
      <c r="R27" s="423">
        <f t="shared" si="8"/>
        <v>364818</v>
      </c>
      <c r="S27" s="293">
        <f t="shared" si="7"/>
        <v>689615</v>
      </c>
      <c r="V27" s="217"/>
      <c r="W27" s="298"/>
      <c r="X27" s="233"/>
      <c r="Y27" s="217"/>
      <c r="Z27" s="217"/>
      <c r="AA27" s="298"/>
      <c r="AB27" s="233"/>
      <c r="AC27" s="217"/>
    </row>
    <row r="28" spans="7:29" ht="13.5" thickTop="1">
      <c r="V28" s="217"/>
      <c r="W28" s="217"/>
      <c r="X28" s="217"/>
      <c r="Y28" s="217"/>
      <c r="Z28" s="217"/>
      <c r="AA28" s="217"/>
      <c r="AB28" s="217"/>
      <c r="AC28" s="217"/>
    </row>
    <row r="29" spans="7:29">
      <c r="V29" s="217"/>
      <c r="W29" s="217"/>
      <c r="X29" s="217"/>
      <c r="Y29" s="217"/>
      <c r="Z29" s="217"/>
      <c r="AA29" s="217"/>
      <c r="AB29" s="217"/>
      <c r="AC29" s="217"/>
    </row>
  </sheetData>
  <mergeCells count="4">
    <mergeCell ref="A1:R1"/>
    <mergeCell ref="S1:X1"/>
    <mergeCell ref="Y1:AB1"/>
    <mergeCell ref="M8:R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D30"/>
  <sheetViews>
    <sheetView zoomScale="55" zoomScaleNormal="55" zoomScalePageLayoutView="125" workbookViewId="0">
      <selection activeCell="G25" sqref="G25"/>
    </sheetView>
  </sheetViews>
  <sheetFormatPr baseColWidth="10" defaultColWidth="11.42578125" defaultRowHeight="12.75"/>
  <cols>
    <col min="1" max="1" width="23.7109375" style="109" bestFit="1" customWidth="1"/>
    <col min="2" max="2" width="20.5703125" style="109" bestFit="1" customWidth="1"/>
    <col min="3" max="3" width="18" style="109" bestFit="1" customWidth="1"/>
    <col min="4" max="4" width="18.42578125" style="109" bestFit="1" customWidth="1"/>
    <col min="5" max="5" width="19.140625" style="460" bestFit="1" customWidth="1"/>
    <col min="6" max="6" width="19.140625" style="500" customWidth="1"/>
    <col min="7" max="7" width="22.42578125" style="109" bestFit="1" customWidth="1"/>
    <col min="8" max="8" width="17.7109375" style="109" bestFit="1" customWidth="1"/>
    <col min="9" max="13" width="18.28515625" style="109" bestFit="1" customWidth="1"/>
    <col min="14" max="14" width="12" style="109" bestFit="1" customWidth="1"/>
    <col min="15" max="15" width="10" style="109" bestFit="1" customWidth="1"/>
    <col min="16" max="19" width="12" style="109" bestFit="1" customWidth="1"/>
    <col min="20" max="20" width="9.28515625" style="109" bestFit="1" customWidth="1"/>
    <col min="21" max="23" width="9.85546875" style="109" bestFit="1" customWidth="1"/>
    <col min="24" max="24" width="15.42578125" style="109" bestFit="1" customWidth="1"/>
    <col min="25" max="25" width="13" style="109" bestFit="1" customWidth="1"/>
    <col min="26" max="26" width="10.42578125" style="109" bestFit="1" customWidth="1"/>
    <col min="27" max="27" width="9.85546875" style="109" bestFit="1" customWidth="1"/>
    <col min="28" max="28" width="17.5703125" style="109" bestFit="1" customWidth="1"/>
    <col min="29" max="29" width="18.42578125" style="109" bestFit="1" customWidth="1"/>
  </cols>
  <sheetData>
    <row r="1" spans="1:30" ht="20.25">
      <c r="B1" s="526" t="s">
        <v>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9"/>
      <c r="U1" s="529"/>
      <c r="V1" s="529"/>
      <c r="W1" s="529"/>
      <c r="X1" s="529"/>
      <c r="Y1" s="529"/>
      <c r="Z1" s="530"/>
      <c r="AA1" s="531"/>
      <c r="AB1" s="531"/>
      <c r="AC1" s="532"/>
      <c r="AD1" s="217"/>
    </row>
    <row r="2" spans="1:30" ht="17.25" thickBot="1">
      <c r="N2" s="111"/>
      <c r="O2" s="112"/>
      <c r="P2" s="112"/>
      <c r="Q2" s="112"/>
      <c r="R2" s="112"/>
      <c r="S2" s="112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</row>
    <row r="3" spans="1:30" ht="17.25" thickTop="1" thickBot="1">
      <c r="A3" s="113" t="s">
        <v>35</v>
      </c>
      <c r="B3" s="113" t="s">
        <v>11</v>
      </c>
      <c r="C3" s="113" t="s">
        <v>12</v>
      </c>
      <c r="D3" s="113" t="s">
        <v>13</v>
      </c>
      <c r="E3" s="208" t="s">
        <v>529</v>
      </c>
      <c r="F3" s="208" t="s">
        <v>575</v>
      </c>
      <c r="G3" s="113" t="s">
        <v>14</v>
      </c>
      <c r="H3" s="113" t="s">
        <v>16</v>
      </c>
      <c r="I3" s="113" t="s">
        <v>17</v>
      </c>
      <c r="J3" s="113" t="s">
        <v>18</v>
      </c>
      <c r="K3" s="113" t="s">
        <v>19</v>
      </c>
      <c r="L3" s="113" t="s">
        <v>20</v>
      </c>
      <c r="M3" s="113" t="s">
        <v>21</v>
      </c>
      <c r="N3" s="114" t="s">
        <v>0</v>
      </c>
      <c r="O3" s="114" t="s">
        <v>1</v>
      </c>
      <c r="P3" s="114" t="s">
        <v>2</v>
      </c>
      <c r="Q3" s="114" t="s">
        <v>3</v>
      </c>
      <c r="R3" s="114" t="s">
        <v>4</v>
      </c>
      <c r="S3" s="114" t="s">
        <v>5</v>
      </c>
      <c r="T3" s="115"/>
      <c r="U3" s="190"/>
      <c r="V3" s="194"/>
      <c r="W3" s="190"/>
      <c r="X3" s="195"/>
      <c r="Y3" s="195"/>
      <c r="Z3" s="508"/>
      <c r="AA3" s="190"/>
      <c r="AB3" s="190"/>
      <c r="AC3" s="194"/>
      <c r="AD3" s="217"/>
    </row>
    <row r="4" spans="1:30" ht="16.5" thickTop="1" thickBot="1">
      <c r="A4" s="37" t="s">
        <v>349</v>
      </c>
      <c r="B4" s="37" t="s">
        <v>350</v>
      </c>
      <c r="C4" s="37" t="s">
        <v>46</v>
      </c>
      <c r="D4" s="37" t="s">
        <v>47</v>
      </c>
      <c r="E4" s="22" t="s">
        <v>530</v>
      </c>
      <c r="F4" s="22" t="str">
        <f>IF(AND($D4="ARABA",$E4="X"),"LOTE 1",IF(AND($D4="ARABA",$E4=""),"LOTE 4",IF(AND($D4="GIPUZKOA",$E4="X"),"LOTE 2",IF(AND($D4="GIPUZKOA",$E4=""),"LOTE 5",IF(AND($D4="BIZKAIA",$E4="X"),"LOTE 3",IF(AND($D4="BIZKAIA",$E4= ""),"LOTE 6",))))))</f>
        <v>LOTE 2</v>
      </c>
      <c r="G4" s="37" t="s">
        <v>397</v>
      </c>
      <c r="H4" s="38">
        <v>300</v>
      </c>
      <c r="I4" s="38">
        <v>300</v>
      </c>
      <c r="J4" s="38">
        <v>300</v>
      </c>
      <c r="K4" s="38">
        <v>300</v>
      </c>
      <c r="L4" s="38">
        <v>300</v>
      </c>
      <c r="M4" s="39">
        <v>850</v>
      </c>
      <c r="N4" s="399">
        <v>60658</v>
      </c>
      <c r="O4" s="399">
        <v>71049</v>
      </c>
      <c r="P4" s="399">
        <v>43000</v>
      </c>
      <c r="Q4" s="399">
        <v>60566</v>
      </c>
      <c r="R4" s="399">
        <v>94087</v>
      </c>
      <c r="S4" s="399">
        <v>150271</v>
      </c>
      <c r="T4" s="48"/>
      <c r="U4" s="49"/>
      <c r="V4" s="49"/>
      <c r="W4" s="49"/>
      <c r="X4" s="49"/>
      <c r="Y4" s="143"/>
      <c r="Z4" s="49"/>
      <c r="AA4" s="49"/>
      <c r="AB4" s="49"/>
      <c r="AC4" s="143"/>
      <c r="AD4" s="217"/>
    </row>
    <row r="5" spans="1:30" ht="13.5" thickTop="1">
      <c r="E5" s="22"/>
      <c r="F5" s="22"/>
      <c r="H5" s="78"/>
      <c r="I5" s="78"/>
      <c r="J5" s="78"/>
      <c r="K5" s="78"/>
      <c r="L5" s="78"/>
      <c r="M5" s="78"/>
      <c r="N5" s="65"/>
      <c r="O5" s="65"/>
      <c r="P5" s="65"/>
      <c r="Q5" s="65"/>
      <c r="R5" s="65"/>
      <c r="S5" s="65"/>
      <c r="T5" s="217"/>
      <c r="U5" s="217"/>
      <c r="V5" s="217"/>
      <c r="W5" s="217"/>
      <c r="X5" s="217"/>
      <c r="Y5" s="233"/>
      <c r="Z5" s="217"/>
      <c r="AA5" s="217"/>
      <c r="AB5" s="217"/>
      <c r="AC5" s="233"/>
      <c r="AD5" s="217"/>
    </row>
    <row r="6" spans="1:30">
      <c r="E6" s="22"/>
      <c r="F6" s="22"/>
      <c r="N6" s="66"/>
      <c r="O6" s="66"/>
      <c r="P6" s="66"/>
      <c r="Q6" s="66"/>
      <c r="R6" s="66"/>
      <c r="S6" s="66"/>
      <c r="U6" s="217"/>
      <c r="V6" s="217"/>
      <c r="W6" s="217"/>
      <c r="X6" s="217"/>
      <c r="Y6" s="217"/>
      <c r="Z6" s="217"/>
      <c r="AA6" s="217"/>
      <c r="AB6" s="217"/>
      <c r="AC6" s="217"/>
      <c r="AD6" s="217"/>
    </row>
    <row r="7" spans="1:30">
      <c r="E7" s="22"/>
      <c r="F7" s="22"/>
      <c r="M7" s="109" t="s">
        <v>6</v>
      </c>
      <c r="N7" s="116">
        <f t="shared" ref="N7:S7" si="0">SUM(N4)</f>
        <v>60658</v>
      </c>
      <c r="O7" s="116">
        <f t="shared" si="0"/>
        <v>71049</v>
      </c>
      <c r="P7" s="116">
        <f t="shared" si="0"/>
        <v>43000</v>
      </c>
      <c r="Q7" s="116">
        <f t="shared" si="0"/>
        <v>60566</v>
      </c>
      <c r="R7" s="116">
        <f t="shared" si="0"/>
        <v>94087</v>
      </c>
      <c r="S7" s="116">
        <f t="shared" si="0"/>
        <v>150271</v>
      </c>
      <c r="T7" s="109" t="s">
        <v>243</v>
      </c>
    </row>
    <row r="8" spans="1:30">
      <c r="E8" s="22"/>
      <c r="F8" s="22"/>
      <c r="N8" s="527">
        <f>SUM(N7:S7)</f>
        <v>479631</v>
      </c>
      <c r="O8" s="528"/>
      <c r="P8" s="528"/>
      <c r="Q8" s="528"/>
      <c r="R8" s="528"/>
      <c r="S8" s="528"/>
      <c r="T8" s="109" t="s">
        <v>243</v>
      </c>
      <c r="W8" s="217"/>
      <c r="X8" s="217"/>
      <c r="Y8" s="217"/>
      <c r="Z8" s="217"/>
      <c r="AA8" s="217"/>
      <c r="AB8" s="217"/>
      <c r="AC8" s="217"/>
      <c r="AD8" s="217"/>
    </row>
    <row r="9" spans="1:30" ht="13.5" thickBot="1">
      <c r="E9" s="22"/>
      <c r="F9" s="22"/>
      <c r="H9" s="110"/>
      <c r="I9" s="110"/>
      <c r="J9" s="110"/>
      <c r="K9" s="110"/>
      <c r="L9" s="110"/>
      <c r="M9" s="110"/>
      <c r="W9" s="217"/>
      <c r="X9" s="217"/>
      <c r="Y9" s="217"/>
      <c r="Z9" s="217"/>
      <c r="AA9" s="217"/>
      <c r="AB9" s="217"/>
      <c r="AC9" s="217"/>
      <c r="AD9" s="217"/>
    </row>
    <row r="10" spans="1:30" ht="13.5" thickTop="1">
      <c r="H10" s="110"/>
      <c r="I10" s="110"/>
      <c r="J10" s="110"/>
      <c r="K10" s="110"/>
      <c r="L10" s="293"/>
      <c r="M10" s="441" t="s">
        <v>525</v>
      </c>
      <c r="N10" s="442" t="s">
        <v>0</v>
      </c>
      <c r="O10" s="442" t="s">
        <v>1</v>
      </c>
      <c r="P10" s="442" t="s">
        <v>2</v>
      </c>
      <c r="Q10" s="442" t="s">
        <v>3</v>
      </c>
      <c r="R10" s="442" t="s">
        <v>4</v>
      </c>
      <c r="S10" s="443" t="s">
        <v>5</v>
      </c>
      <c r="T10" s="258" t="s">
        <v>245</v>
      </c>
      <c r="W10" s="217"/>
      <c r="X10" s="298"/>
      <c r="Y10" s="298"/>
      <c r="Z10" s="217"/>
      <c r="AA10" s="217"/>
      <c r="AB10" s="298"/>
      <c r="AC10" s="298"/>
      <c r="AD10" s="217"/>
    </row>
    <row r="11" spans="1:30">
      <c r="H11" s="110"/>
      <c r="I11" s="110"/>
      <c r="J11" s="110"/>
      <c r="K11" s="110"/>
      <c r="L11" s="293"/>
      <c r="M11" s="444"/>
      <c r="N11" s="233">
        <f>SUMIFS(N4,$D4,"ARABA",$E4,"")</f>
        <v>0</v>
      </c>
      <c r="O11" s="233">
        <f t="shared" ref="O11:S11" si="1">SUMIFS(O4,$D4,"ARABA",$E4,"")</f>
        <v>0</v>
      </c>
      <c r="P11" s="233">
        <f t="shared" si="1"/>
        <v>0</v>
      </c>
      <c r="Q11" s="233">
        <f t="shared" si="1"/>
        <v>0</v>
      </c>
      <c r="R11" s="233">
        <f t="shared" si="1"/>
        <v>0</v>
      </c>
      <c r="S11" s="420">
        <f t="shared" si="1"/>
        <v>0</v>
      </c>
      <c r="T11" s="293">
        <f>SUM(N11:S11)</f>
        <v>0</v>
      </c>
      <c r="W11" s="217"/>
      <c r="X11" s="298"/>
      <c r="Y11" s="233"/>
      <c r="Z11" s="217"/>
      <c r="AA11" s="217"/>
      <c r="AB11" s="298"/>
      <c r="AC11" s="233"/>
      <c r="AD11" s="217"/>
    </row>
    <row r="12" spans="1:30">
      <c r="H12" s="316"/>
      <c r="I12" s="316"/>
      <c r="J12" s="316"/>
      <c r="K12" s="316"/>
      <c r="L12" s="293"/>
      <c r="M12" s="444"/>
      <c r="N12" s="233"/>
      <c r="O12" s="233"/>
      <c r="P12" s="233"/>
      <c r="Q12" s="233"/>
      <c r="R12" s="233"/>
      <c r="S12" s="420"/>
      <c r="T12" s="293"/>
      <c r="W12" s="217"/>
      <c r="X12" s="298"/>
      <c r="Y12" s="233"/>
      <c r="Z12" s="217"/>
      <c r="AA12" s="217"/>
      <c r="AB12" s="298"/>
      <c r="AC12" s="233"/>
      <c r="AD12" s="217"/>
    </row>
    <row r="13" spans="1:30">
      <c r="H13" s="316"/>
      <c r="I13" s="316"/>
      <c r="J13" s="316"/>
      <c r="K13" s="316"/>
      <c r="L13" s="293"/>
      <c r="M13" s="444" t="s">
        <v>526</v>
      </c>
      <c r="N13" s="233"/>
      <c r="O13" s="233"/>
      <c r="P13" s="233"/>
      <c r="Q13" s="233"/>
      <c r="R13" s="233"/>
      <c r="S13" s="420"/>
      <c r="T13" s="293"/>
      <c r="W13" s="217"/>
      <c r="X13" s="298"/>
      <c r="Y13" s="233"/>
      <c r="Z13" s="217"/>
      <c r="AA13" s="217"/>
      <c r="AB13" s="298"/>
      <c r="AC13" s="233"/>
      <c r="AD13" s="217"/>
    </row>
    <row r="14" spans="1:30">
      <c r="H14" s="232"/>
      <c r="I14" s="245"/>
      <c r="J14" s="245"/>
      <c r="K14" s="316"/>
      <c r="L14" s="293"/>
      <c r="M14" s="444"/>
      <c r="N14" s="233">
        <f>SUMIFS(N4,$D4,"GIPUZKOA",$E4,"")</f>
        <v>0</v>
      </c>
      <c r="O14" s="233">
        <f t="shared" ref="O14:S14" si="2">SUMIFS(O4,$D4,"GIPUZKOA",$E4,"")</f>
        <v>0</v>
      </c>
      <c r="P14" s="233">
        <f t="shared" si="2"/>
        <v>0</v>
      </c>
      <c r="Q14" s="233">
        <f t="shared" si="2"/>
        <v>0</v>
      </c>
      <c r="R14" s="233">
        <f t="shared" si="2"/>
        <v>0</v>
      </c>
      <c r="S14" s="420">
        <f t="shared" si="2"/>
        <v>0</v>
      </c>
      <c r="T14" s="293">
        <f t="shared" ref="T14:T17" si="3">SUM(N14:S14)</f>
        <v>0</v>
      </c>
      <c r="W14" s="217"/>
      <c r="X14" s="298"/>
      <c r="Y14" s="233"/>
      <c r="Z14" s="217"/>
      <c r="AA14" s="217"/>
      <c r="AB14" s="298"/>
      <c r="AC14" s="233"/>
      <c r="AD14" s="217"/>
    </row>
    <row r="15" spans="1:30">
      <c r="H15" s="232"/>
      <c r="I15" s="245"/>
      <c r="J15" s="245"/>
      <c r="K15" s="316"/>
      <c r="L15" s="293"/>
      <c r="M15" s="444"/>
      <c r="N15" s="233"/>
      <c r="O15" s="233"/>
      <c r="P15" s="233"/>
      <c r="Q15" s="233"/>
      <c r="R15" s="233"/>
      <c r="S15" s="420"/>
      <c r="T15" s="293"/>
      <c r="W15" s="217"/>
      <c r="X15" s="298"/>
      <c r="Y15" s="233"/>
      <c r="Z15" s="217"/>
      <c r="AA15" s="217"/>
      <c r="AB15" s="298"/>
      <c r="AC15" s="233"/>
      <c r="AD15" s="217"/>
    </row>
    <row r="16" spans="1:30">
      <c r="H16" s="232"/>
      <c r="I16" s="316"/>
      <c r="J16" s="316"/>
      <c r="K16" s="245"/>
      <c r="L16" s="293"/>
      <c r="M16" s="444" t="s">
        <v>527</v>
      </c>
      <c r="N16" s="233"/>
      <c r="O16" s="233"/>
      <c r="P16" s="233"/>
      <c r="Q16" s="233"/>
      <c r="R16" s="233"/>
      <c r="S16" s="420"/>
      <c r="T16" s="293"/>
      <c r="W16" s="217"/>
      <c r="X16" s="298"/>
      <c r="Y16" s="233"/>
      <c r="Z16" s="217"/>
      <c r="AA16" s="217"/>
      <c r="AB16" s="298"/>
      <c r="AC16" s="233"/>
      <c r="AD16" s="217"/>
    </row>
    <row r="17" spans="8:30" ht="13.5" thickBot="1">
      <c r="H17" s="232"/>
      <c r="I17" s="316"/>
      <c r="J17" s="316"/>
      <c r="K17" s="316"/>
      <c r="L17" s="293"/>
      <c r="M17" s="445"/>
      <c r="N17" s="422">
        <f>SUMIFS(N4,$D4,"BIZKAIA",$E4,"")</f>
        <v>0</v>
      </c>
      <c r="O17" s="422">
        <f t="shared" ref="O17:S17" si="4">SUMIFS(O4,$D4,"BIZKAIA",$E4,"")</f>
        <v>0</v>
      </c>
      <c r="P17" s="422">
        <f t="shared" si="4"/>
        <v>0</v>
      </c>
      <c r="Q17" s="422">
        <f t="shared" si="4"/>
        <v>0</v>
      </c>
      <c r="R17" s="422">
        <f t="shared" si="4"/>
        <v>0</v>
      </c>
      <c r="S17" s="423">
        <f t="shared" si="4"/>
        <v>0</v>
      </c>
      <c r="T17" s="293">
        <f t="shared" si="3"/>
        <v>0</v>
      </c>
      <c r="W17" s="217"/>
      <c r="X17" s="298"/>
      <c r="Y17" s="233"/>
      <c r="Z17" s="217"/>
      <c r="AA17" s="217"/>
      <c r="AB17" s="298"/>
      <c r="AC17" s="233"/>
      <c r="AD17" s="217"/>
    </row>
    <row r="18" spans="8:30" ht="13.5" thickTop="1">
      <c r="H18" s="232"/>
      <c r="I18" s="316"/>
      <c r="J18" s="316"/>
      <c r="K18" s="316"/>
      <c r="L18" s="316"/>
      <c r="M18" s="245"/>
      <c r="N18" s="245"/>
      <c r="T18" s="472"/>
      <c r="W18" s="217"/>
      <c r="X18" s="524"/>
      <c r="Y18" s="524"/>
      <c r="Z18" s="217"/>
      <c r="AA18" s="217"/>
      <c r="AB18" s="524"/>
      <c r="AC18" s="524"/>
      <c r="AD18" s="217"/>
    </row>
    <row r="19" spans="8:30" ht="13.5" thickBot="1">
      <c r="H19" s="232"/>
      <c r="I19" s="245"/>
      <c r="J19" s="245"/>
      <c r="K19" s="316"/>
      <c r="L19" s="316"/>
      <c r="M19" s="316"/>
      <c r="N19" s="245"/>
      <c r="T19" s="472"/>
      <c r="W19" s="217"/>
      <c r="X19" s="219"/>
      <c r="Y19" s="524"/>
      <c r="Z19" s="217"/>
      <c r="AA19" s="217"/>
      <c r="AB19" s="219"/>
      <c r="AC19" s="524"/>
      <c r="AD19" s="217"/>
    </row>
    <row r="20" spans="8:30" ht="13.5" thickTop="1">
      <c r="I20" s="318"/>
      <c r="J20" s="318"/>
      <c r="K20" s="318"/>
      <c r="L20" s="318"/>
      <c r="M20" s="441" t="s">
        <v>531</v>
      </c>
      <c r="N20" s="442" t="s">
        <v>0</v>
      </c>
      <c r="O20" s="442" t="s">
        <v>1</v>
      </c>
      <c r="P20" s="442" t="s">
        <v>2</v>
      </c>
      <c r="Q20" s="442" t="s">
        <v>3</v>
      </c>
      <c r="R20" s="442" t="s">
        <v>4</v>
      </c>
      <c r="S20" s="443" t="s">
        <v>5</v>
      </c>
      <c r="T20" s="258" t="s">
        <v>245</v>
      </c>
      <c r="W20" s="217"/>
      <c r="X20" s="298"/>
      <c r="Y20" s="298"/>
      <c r="Z20" s="217"/>
      <c r="AA20" s="217"/>
      <c r="AB20" s="298"/>
      <c r="AC20" s="298"/>
      <c r="AD20" s="217"/>
    </row>
    <row r="21" spans="8:30">
      <c r="M21" s="444"/>
      <c r="N21" s="233">
        <f>SUMIFS(N4,$D4,"ARABA",$E4,"X")</f>
        <v>0</v>
      </c>
      <c r="O21" s="233">
        <f t="shared" ref="O21:S21" si="5">SUMIFS(O4,$D4,"ARABA",$E4,"X")</f>
        <v>0</v>
      </c>
      <c r="P21" s="233">
        <f t="shared" si="5"/>
        <v>0</v>
      </c>
      <c r="Q21" s="233">
        <f t="shared" si="5"/>
        <v>0</v>
      </c>
      <c r="R21" s="233">
        <f t="shared" si="5"/>
        <v>0</v>
      </c>
      <c r="S21" s="420">
        <f t="shared" si="5"/>
        <v>0</v>
      </c>
      <c r="T21" s="293">
        <f>SUM(N21:S21)</f>
        <v>0</v>
      </c>
      <c r="W21" s="217"/>
      <c r="X21" s="298"/>
      <c r="Y21" s="233"/>
      <c r="Z21" s="217"/>
      <c r="AA21" s="217"/>
      <c r="AB21" s="298"/>
      <c r="AC21" s="233"/>
      <c r="AD21" s="217"/>
    </row>
    <row r="22" spans="8:30">
      <c r="M22" s="444"/>
      <c r="N22" s="233"/>
      <c r="O22" s="233"/>
      <c r="P22" s="233"/>
      <c r="Q22" s="233"/>
      <c r="R22" s="233"/>
      <c r="S22" s="420"/>
      <c r="T22" s="293"/>
      <c r="W22" s="217"/>
      <c r="X22" s="298"/>
      <c r="Y22" s="233"/>
      <c r="Z22" s="217"/>
      <c r="AA22" s="217"/>
      <c r="AB22" s="298"/>
      <c r="AC22" s="233"/>
      <c r="AD22" s="217"/>
    </row>
    <row r="23" spans="8:30">
      <c r="M23" s="444" t="s">
        <v>532</v>
      </c>
      <c r="N23" s="233"/>
      <c r="O23" s="233"/>
      <c r="P23" s="233"/>
      <c r="Q23" s="233"/>
      <c r="R23" s="233"/>
      <c r="S23" s="420"/>
      <c r="T23" s="293"/>
      <c r="W23" s="217"/>
      <c r="X23" s="298"/>
      <c r="Y23" s="233"/>
      <c r="Z23" s="217"/>
      <c r="AA23" s="217"/>
      <c r="AB23" s="298"/>
      <c r="AC23" s="233"/>
      <c r="AD23" s="217"/>
    </row>
    <row r="24" spans="8:30">
      <c r="M24" s="444"/>
      <c r="N24" s="233">
        <f>SUMIFS(N4,$D4,"GIPUZKOA",$E4,"X")</f>
        <v>60658</v>
      </c>
      <c r="O24" s="233">
        <f t="shared" ref="O24:S24" si="6">SUMIFS(O4,$D4,"GIPUZKOA",$E4,"X")</f>
        <v>71049</v>
      </c>
      <c r="P24" s="233">
        <f t="shared" si="6"/>
        <v>43000</v>
      </c>
      <c r="Q24" s="233">
        <f t="shared" si="6"/>
        <v>60566</v>
      </c>
      <c r="R24" s="233">
        <f t="shared" si="6"/>
        <v>94087</v>
      </c>
      <c r="S24" s="420">
        <f t="shared" si="6"/>
        <v>150271</v>
      </c>
      <c r="T24" s="293">
        <f t="shared" ref="T24:T27" si="7">SUM(N24:S24)</f>
        <v>479631</v>
      </c>
      <c r="W24" s="217"/>
      <c r="X24" s="298"/>
      <c r="Y24" s="233"/>
      <c r="Z24" s="217"/>
      <c r="AA24" s="217"/>
      <c r="AB24" s="298"/>
      <c r="AC24" s="233"/>
      <c r="AD24" s="217"/>
    </row>
    <row r="25" spans="8:30">
      <c r="M25" s="444"/>
      <c r="N25" s="233"/>
      <c r="O25" s="233"/>
      <c r="P25" s="233"/>
      <c r="Q25" s="233"/>
      <c r="R25" s="233"/>
      <c r="S25" s="420"/>
      <c r="T25" s="293"/>
      <c r="W25" s="217"/>
      <c r="X25" s="298"/>
      <c r="Y25" s="233"/>
      <c r="Z25" s="217"/>
      <c r="AA25" s="217"/>
      <c r="AB25" s="298"/>
      <c r="AC25" s="233"/>
      <c r="AD25" s="217"/>
    </row>
    <row r="26" spans="8:30">
      <c r="M26" s="444" t="s">
        <v>533</v>
      </c>
      <c r="N26" s="233"/>
      <c r="O26" s="233"/>
      <c r="P26" s="233"/>
      <c r="Q26" s="233"/>
      <c r="R26" s="233"/>
      <c r="S26" s="420"/>
      <c r="T26" s="293"/>
      <c r="W26" s="217"/>
      <c r="X26" s="298"/>
      <c r="Y26" s="233"/>
      <c r="Z26" s="217"/>
      <c r="AA26" s="217"/>
      <c r="AB26" s="298"/>
      <c r="AC26" s="233"/>
      <c r="AD26" s="217"/>
    </row>
    <row r="27" spans="8:30" ht="13.5" thickBot="1">
      <c r="M27" s="445"/>
      <c r="N27" s="422">
        <f>SUMIFS(N4,$D4,"BIZKAIA",$E4,"X")</f>
        <v>0</v>
      </c>
      <c r="O27" s="422">
        <f t="shared" ref="O27:S27" si="8">SUMIFS(O4,$D4,"BIZKAIA",$E4,"X")</f>
        <v>0</v>
      </c>
      <c r="P27" s="422">
        <f t="shared" si="8"/>
        <v>0</v>
      </c>
      <c r="Q27" s="422">
        <f t="shared" si="8"/>
        <v>0</v>
      </c>
      <c r="R27" s="422">
        <f t="shared" si="8"/>
        <v>0</v>
      </c>
      <c r="S27" s="423">
        <f t="shared" si="8"/>
        <v>0</v>
      </c>
      <c r="T27" s="293">
        <f t="shared" si="7"/>
        <v>0</v>
      </c>
      <c r="W27" s="217"/>
      <c r="X27" s="298"/>
      <c r="Y27" s="233"/>
      <c r="Z27" s="217"/>
      <c r="AA27" s="217"/>
      <c r="AB27" s="298"/>
      <c r="AC27" s="233"/>
      <c r="AD27" s="217"/>
    </row>
    <row r="28" spans="8:30" ht="13.5" thickTop="1">
      <c r="W28" s="217"/>
      <c r="X28" s="217"/>
      <c r="Y28" s="217"/>
      <c r="Z28" s="217"/>
      <c r="AA28" s="217"/>
      <c r="AB28" s="217"/>
      <c r="AC28" s="217"/>
      <c r="AD28" s="217"/>
    </row>
    <row r="29" spans="8:30">
      <c r="W29" s="217"/>
      <c r="X29" s="217"/>
      <c r="Y29" s="217"/>
      <c r="Z29" s="217"/>
      <c r="AA29" s="217"/>
      <c r="AB29" s="217"/>
      <c r="AC29" s="217"/>
      <c r="AD29" s="217"/>
    </row>
    <row r="30" spans="8:30">
      <c r="W30" s="217"/>
      <c r="X30" s="217"/>
      <c r="Y30" s="217"/>
      <c r="Z30" s="217"/>
      <c r="AA30" s="217"/>
      <c r="AB30" s="217"/>
      <c r="AC30" s="217"/>
      <c r="AD30" s="217"/>
    </row>
  </sheetData>
  <mergeCells count="4">
    <mergeCell ref="B1:S1"/>
    <mergeCell ref="T1:Y1"/>
    <mergeCell ref="Z1:AC1"/>
    <mergeCell ref="N8:S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Y33"/>
  <sheetViews>
    <sheetView zoomScale="60" zoomScaleNormal="60" zoomScalePageLayoutView="125" workbookViewId="0">
      <selection activeCell="V44" sqref="V44"/>
    </sheetView>
  </sheetViews>
  <sheetFormatPr baseColWidth="10" defaultColWidth="11.42578125" defaultRowHeight="12.75"/>
  <cols>
    <col min="1" max="1" width="81.4257812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2.42578125" bestFit="1" customWidth="1"/>
    <col min="7" max="7" width="17.7109375" bestFit="1" customWidth="1"/>
    <col min="8" max="9" width="18.28515625" bestFit="1" customWidth="1"/>
    <col min="10" max="10" width="8.85546875" bestFit="1" customWidth="1"/>
    <col min="11" max="12" width="9.42578125" bestFit="1" customWidth="1"/>
    <col min="13" max="13" width="9.28515625" bestFit="1" customWidth="1"/>
    <col min="14" max="16" width="9.140625" bestFit="1" customWidth="1"/>
    <col min="17" max="17" width="15.42578125" bestFit="1" customWidth="1"/>
    <col min="18" max="18" width="13" bestFit="1" customWidth="1"/>
    <col min="19" max="20" width="10.42578125" bestFit="1" customWidth="1"/>
    <col min="21" max="21" width="17.5703125" bestFit="1" customWidth="1"/>
    <col min="22" max="22" width="18.42578125" bestFit="1" customWidth="1"/>
  </cols>
  <sheetData>
    <row r="1" spans="1:25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30"/>
      <c r="T1" s="531"/>
      <c r="U1" s="531"/>
      <c r="V1" s="532"/>
      <c r="W1" s="217"/>
      <c r="X1" s="133"/>
      <c r="Y1" s="133"/>
    </row>
    <row r="2" spans="1:25" ht="17.25" thickBot="1">
      <c r="A2" s="133"/>
      <c r="B2" s="133"/>
      <c r="C2" s="133"/>
      <c r="F2" s="133"/>
      <c r="G2" s="133"/>
      <c r="H2" s="133"/>
      <c r="I2" s="133"/>
      <c r="J2" s="134"/>
      <c r="K2" s="132"/>
      <c r="L2" s="132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133"/>
      <c r="Y2" s="133"/>
    </row>
    <row r="3" spans="1:25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62"/>
      <c r="P3" s="190"/>
      <c r="Q3" s="161"/>
      <c r="R3" s="161"/>
      <c r="S3" s="501"/>
      <c r="T3" s="190"/>
      <c r="U3" s="190"/>
      <c r="V3" s="162"/>
      <c r="W3" s="502"/>
    </row>
    <row r="4" spans="1:25" s="273" customFormat="1" ht="16.5" thickTop="1" thickBot="1">
      <c r="A4" s="126" t="s">
        <v>351</v>
      </c>
      <c r="B4" s="203" t="s">
        <v>33</v>
      </c>
      <c r="C4" s="203" t="s">
        <v>30</v>
      </c>
      <c r="D4" s="22"/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6</v>
      </c>
      <c r="F4" s="203" t="s">
        <v>352</v>
      </c>
      <c r="G4" s="124">
        <v>190</v>
      </c>
      <c r="H4" s="124">
        <v>190</v>
      </c>
      <c r="I4" s="125">
        <v>190</v>
      </c>
      <c r="J4" s="402">
        <v>255845</v>
      </c>
      <c r="K4" s="402">
        <v>471054</v>
      </c>
      <c r="L4" s="402">
        <v>462033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76"/>
    </row>
    <row r="5" spans="1:25" s="273" customFormat="1" ht="16.5" thickTop="1" thickBot="1">
      <c r="A5" s="126" t="s">
        <v>353</v>
      </c>
      <c r="B5" s="203" t="s">
        <v>354</v>
      </c>
      <c r="C5" s="203" t="s">
        <v>59</v>
      </c>
      <c r="D5" s="22"/>
      <c r="E5" s="22" t="str">
        <f>IF(AND($C5="ARABA",$D5="X"),"LOTE 1",IF(AND($C5="ARABA",$D5=""),"LOTE 4",IF(AND($C5="GIPUZKOA",$D5="X"),"LOTE 2",IF(AND($C5="GIPUZKOA",$D5=""),"LOTE 5",IF(AND($C5="BIZKAIA",$D5="X"),"LOTE 3",IF(AND($C5="BIZKAIA",$D5= ""),"LOTE 6",))))))</f>
        <v>LOTE 4</v>
      </c>
      <c r="F5" s="203" t="s">
        <v>355</v>
      </c>
      <c r="G5" s="398">
        <v>230</v>
      </c>
      <c r="H5" s="398">
        <v>230</v>
      </c>
      <c r="I5" s="397">
        <v>230</v>
      </c>
      <c r="J5" s="402">
        <v>313926</v>
      </c>
      <c r="K5" s="402">
        <v>606395</v>
      </c>
      <c r="L5" s="402">
        <v>597595</v>
      </c>
      <c r="M5" s="48"/>
      <c r="N5" s="49"/>
      <c r="O5" s="49"/>
      <c r="P5" s="49"/>
      <c r="Q5" s="49"/>
      <c r="R5" s="143"/>
      <c r="S5" s="49"/>
      <c r="T5" s="49"/>
      <c r="U5" s="49"/>
      <c r="V5" s="143"/>
      <c r="W5" s="176"/>
    </row>
    <row r="6" spans="1:25" ht="13.5" thickTop="1">
      <c r="A6" s="133"/>
      <c r="B6" s="133"/>
      <c r="C6" s="133"/>
      <c r="D6" s="22"/>
      <c r="E6" s="22"/>
      <c r="F6" s="133"/>
      <c r="G6" s="129"/>
      <c r="H6" s="129"/>
      <c r="I6" s="129"/>
      <c r="J6" s="139"/>
      <c r="K6" s="139"/>
      <c r="L6" s="139"/>
      <c r="M6" s="138"/>
      <c r="N6" s="217"/>
      <c r="O6" s="217"/>
      <c r="P6" s="217"/>
      <c r="Q6" s="217"/>
      <c r="R6" s="233"/>
      <c r="S6" s="233"/>
      <c r="T6" s="233"/>
      <c r="U6" s="233"/>
      <c r="V6" s="233"/>
      <c r="W6" s="217"/>
      <c r="X6" s="133"/>
      <c r="Y6" s="133"/>
    </row>
    <row r="7" spans="1:25">
      <c r="A7" s="133"/>
      <c r="B7" s="133"/>
      <c r="C7" s="133"/>
      <c r="D7" s="22"/>
      <c r="E7" s="22"/>
      <c r="F7" s="133"/>
      <c r="G7" s="129"/>
      <c r="H7" s="129"/>
      <c r="I7" s="129"/>
      <c r="J7" s="140"/>
      <c r="K7" s="140"/>
      <c r="L7" s="140"/>
      <c r="M7" s="138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</row>
    <row r="8" spans="1:25">
      <c r="A8" s="133"/>
      <c r="B8" s="133"/>
      <c r="C8" s="133"/>
      <c r="D8" s="22"/>
      <c r="E8" s="22"/>
      <c r="F8" s="133"/>
      <c r="G8" s="128"/>
      <c r="H8" s="128"/>
      <c r="I8" s="127" t="s">
        <v>6</v>
      </c>
      <c r="J8" s="142">
        <f>SUM(J4:J5)</f>
        <v>569771</v>
      </c>
      <c r="K8" s="142">
        <f>SUM(K4:K5)</f>
        <v>1077449</v>
      </c>
      <c r="L8" s="142">
        <f>SUM(L4:L5)</f>
        <v>1059628</v>
      </c>
      <c r="M8" s="138" t="s">
        <v>243</v>
      </c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</row>
    <row r="9" spans="1:25">
      <c r="A9" s="133"/>
      <c r="B9" s="133"/>
      <c r="C9" s="133"/>
      <c r="D9" s="22"/>
      <c r="E9" s="22"/>
      <c r="F9" s="133"/>
      <c r="G9" s="128"/>
      <c r="H9" s="128"/>
      <c r="I9" s="128"/>
      <c r="J9" s="535">
        <f>SUM(J8:L8)</f>
        <v>2706848</v>
      </c>
      <c r="K9" s="535"/>
      <c r="L9" s="535"/>
      <c r="M9" s="138" t="s">
        <v>243</v>
      </c>
      <c r="N9" s="133"/>
      <c r="O9" s="133"/>
      <c r="P9" s="133"/>
      <c r="Q9" s="217"/>
      <c r="R9" s="217"/>
      <c r="S9" s="217"/>
      <c r="T9" s="217"/>
      <c r="U9" s="217"/>
      <c r="V9" s="217"/>
      <c r="W9" s="217"/>
      <c r="X9" s="217"/>
      <c r="Y9" s="133"/>
    </row>
    <row r="10" spans="1:25" ht="13.5" thickBot="1">
      <c r="A10" s="133"/>
      <c r="B10" s="133"/>
      <c r="C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217"/>
      <c r="R10" s="217"/>
      <c r="S10" s="217"/>
      <c r="T10" s="217"/>
      <c r="U10" s="217"/>
      <c r="V10" s="217"/>
      <c r="W10" s="217"/>
      <c r="X10" s="217"/>
      <c r="Y10" s="133"/>
    </row>
    <row r="11" spans="1:25" ht="13.5" thickTop="1">
      <c r="A11" s="133"/>
      <c r="B11" s="133"/>
      <c r="C11" s="133"/>
      <c r="F11" s="133"/>
      <c r="G11" s="133"/>
      <c r="H11" s="293"/>
      <c r="I11" s="441" t="s">
        <v>525</v>
      </c>
      <c r="J11" s="442" t="s">
        <v>0</v>
      </c>
      <c r="K11" s="442" t="s">
        <v>1</v>
      </c>
      <c r="L11" s="443" t="s">
        <v>2</v>
      </c>
      <c r="M11" s="481" t="s">
        <v>245</v>
      </c>
      <c r="N11" s="133"/>
      <c r="O11" s="133"/>
      <c r="P11" s="133"/>
      <c r="Q11" s="298"/>
      <c r="R11" s="298"/>
      <c r="S11" s="217"/>
      <c r="T11" s="217"/>
      <c r="U11" s="298"/>
      <c r="V11" s="298"/>
      <c r="W11" s="217"/>
      <c r="X11" s="217"/>
      <c r="Y11" s="133"/>
    </row>
    <row r="12" spans="1:25">
      <c r="A12" s="133"/>
      <c r="B12" s="133"/>
      <c r="C12" s="133"/>
      <c r="F12" s="133"/>
      <c r="G12" s="133"/>
      <c r="H12" s="293"/>
      <c r="I12" s="444"/>
      <c r="J12" s="233">
        <f>SUMIFS(J4:J5,$C4:$C5,"ARABA",$D4:$D5,"")</f>
        <v>313926</v>
      </c>
      <c r="K12" s="233">
        <f t="shared" ref="K12:L12" si="0">SUMIFS(K4:K5,$C4:$C5,"ARABA",$D4:$D5,"")</f>
        <v>606395</v>
      </c>
      <c r="L12" s="420">
        <f t="shared" si="0"/>
        <v>597595</v>
      </c>
      <c r="M12" s="293">
        <f>SUM(J12:L12)</f>
        <v>1517916</v>
      </c>
      <c r="N12" s="133"/>
      <c r="O12" s="133"/>
      <c r="P12" s="133"/>
      <c r="Q12" s="298"/>
      <c r="R12" s="233"/>
      <c r="S12" s="217"/>
      <c r="T12" s="217"/>
      <c r="U12" s="298"/>
      <c r="V12" s="233"/>
      <c r="W12" s="217"/>
      <c r="X12" s="217"/>
      <c r="Y12" s="133"/>
    </row>
    <row r="13" spans="1:25">
      <c r="H13" s="293"/>
      <c r="I13" s="444"/>
      <c r="J13" s="233"/>
      <c r="K13" s="233"/>
      <c r="L13" s="420"/>
      <c r="M13" s="293"/>
      <c r="Q13" s="298"/>
      <c r="R13" s="233"/>
      <c r="S13" s="217"/>
      <c r="T13" s="217"/>
      <c r="U13" s="298"/>
      <c r="V13" s="233"/>
      <c r="W13" s="217"/>
      <c r="X13" s="217"/>
    </row>
    <row r="14" spans="1:25">
      <c r="H14" s="293"/>
      <c r="I14" s="444" t="s">
        <v>526</v>
      </c>
      <c r="J14" s="233"/>
      <c r="K14" s="233"/>
      <c r="L14" s="420"/>
      <c r="M14" s="293"/>
      <c r="Q14" s="298"/>
      <c r="R14" s="233"/>
      <c r="S14" s="217"/>
      <c r="T14" s="217"/>
      <c r="U14" s="298"/>
      <c r="V14" s="233"/>
      <c r="W14" s="217"/>
      <c r="X14" s="217"/>
    </row>
    <row r="15" spans="1:25">
      <c r="H15" s="293"/>
      <c r="I15" s="444"/>
      <c r="J15" s="233">
        <f>SUMIFS(J4:J5,$C4:$C5,"GIPUZKOA",$D4:$D5,"")</f>
        <v>0</v>
      </c>
      <c r="K15" s="233">
        <f t="shared" ref="K15:L15" si="1">SUMIFS(K4:K5,$C4:$C5,"GIPUZKOA",$D4:$D5,"")</f>
        <v>0</v>
      </c>
      <c r="L15" s="420">
        <f t="shared" si="1"/>
        <v>0</v>
      </c>
      <c r="M15" s="293">
        <f t="shared" ref="M15:M18" si="2">SUM(J15:L15)</f>
        <v>0</v>
      </c>
      <c r="Q15" s="298"/>
      <c r="R15" s="233"/>
      <c r="S15" s="217"/>
      <c r="T15" s="217"/>
      <c r="U15" s="298"/>
      <c r="V15" s="233"/>
      <c r="W15" s="217"/>
      <c r="X15" s="217"/>
    </row>
    <row r="16" spans="1:25">
      <c r="H16" s="293"/>
      <c r="I16" s="444"/>
      <c r="J16" s="233"/>
      <c r="K16" s="233"/>
      <c r="L16" s="420"/>
      <c r="M16" s="293"/>
      <c r="Q16" s="298"/>
      <c r="R16" s="233"/>
      <c r="S16" s="217"/>
      <c r="T16" s="217"/>
      <c r="U16" s="298"/>
      <c r="V16" s="233"/>
      <c r="W16" s="217"/>
      <c r="X16" s="217"/>
    </row>
    <row r="17" spans="8:24">
      <c r="H17" s="293"/>
      <c r="I17" s="444" t="s">
        <v>527</v>
      </c>
      <c r="J17" s="233"/>
      <c r="K17" s="233"/>
      <c r="L17" s="420"/>
      <c r="M17" s="293"/>
      <c r="Q17" s="298"/>
      <c r="R17" s="233"/>
      <c r="S17" s="217"/>
      <c r="T17" s="217"/>
      <c r="U17" s="298"/>
      <c r="V17" s="233"/>
      <c r="W17" s="217"/>
      <c r="X17" s="217"/>
    </row>
    <row r="18" spans="8:24" ht="13.5" thickBot="1">
      <c r="H18" s="293"/>
      <c r="I18" s="445"/>
      <c r="J18" s="422">
        <f>SUMIFS(J4:J5,$C4:$C5,"BIZKAIA",$D4:$D5,"")</f>
        <v>255845</v>
      </c>
      <c r="K18" s="422">
        <f t="shared" ref="K18:L18" si="3">SUMIFS(K4:K5,$C4:$C5,"BIZKAIA",$D4:$D5,"")</f>
        <v>471054</v>
      </c>
      <c r="L18" s="423">
        <f t="shared" si="3"/>
        <v>462033</v>
      </c>
      <c r="M18" s="293">
        <f t="shared" si="2"/>
        <v>1188932</v>
      </c>
      <c r="Q18" s="298"/>
      <c r="R18" s="233"/>
      <c r="S18" s="217"/>
      <c r="T18" s="217"/>
      <c r="U18" s="298"/>
      <c r="V18" s="233"/>
      <c r="W18" s="217"/>
      <c r="X18" s="217"/>
    </row>
    <row r="19" spans="8:24" ht="13.5" thickTop="1">
      <c r="M19" s="293"/>
      <c r="Q19" s="217"/>
      <c r="R19" s="217"/>
      <c r="S19" s="217"/>
      <c r="T19" s="217"/>
      <c r="U19" s="217"/>
      <c r="V19" s="217"/>
      <c r="W19" s="217"/>
      <c r="X19" s="217"/>
    </row>
    <row r="20" spans="8:24" ht="13.5" thickBot="1">
      <c r="M20" s="293"/>
      <c r="Q20" s="217"/>
      <c r="R20" s="217"/>
      <c r="S20" s="217"/>
      <c r="T20" s="217"/>
      <c r="U20" s="217"/>
      <c r="V20" s="217"/>
      <c r="W20" s="217"/>
      <c r="X20" s="217"/>
    </row>
    <row r="21" spans="8:24" ht="13.5" thickTop="1">
      <c r="I21" s="441" t="s">
        <v>531</v>
      </c>
      <c r="J21" s="442" t="s">
        <v>0</v>
      </c>
      <c r="K21" s="442" t="s">
        <v>1</v>
      </c>
      <c r="L21" s="443" t="s">
        <v>2</v>
      </c>
      <c r="M21" s="318" t="s">
        <v>245</v>
      </c>
      <c r="Q21" s="298"/>
      <c r="R21" s="298"/>
      <c r="S21" s="217"/>
      <c r="T21" s="217"/>
      <c r="U21" s="298"/>
      <c r="V21" s="298"/>
      <c r="W21" s="217"/>
      <c r="X21" s="217"/>
    </row>
    <row r="22" spans="8:24">
      <c r="I22" s="444"/>
      <c r="J22" s="233">
        <f>SUMIFS(J4:J5,$C4:$C5,"ARABA",$D4:$D5,"X")</f>
        <v>0</v>
      </c>
      <c r="K22" s="233">
        <f t="shared" ref="K22:L22" si="4">SUMIFS(K4:K5,$C4:$C5,"ARABA",$D4:$D5,"X")</f>
        <v>0</v>
      </c>
      <c r="L22" s="420">
        <f t="shared" si="4"/>
        <v>0</v>
      </c>
      <c r="M22" s="293">
        <f>SUM(J22:L22)</f>
        <v>0</v>
      </c>
      <c r="Q22" s="298"/>
      <c r="R22" s="233"/>
      <c r="S22" s="217"/>
      <c r="T22" s="217"/>
      <c r="U22" s="298"/>
      <c r="V22" s="233"/>
      <c r="W22" s="217"/>
      <c r="X22" s="217"/>
    </row>
    <row r="23" spans="8:24">
      <c r="I23" s="444"/>
      <c r="J23" s="233"/>
      <c r="K23" s="233"/>
      <c r="L23" s="420"/>
      <c r="M23" s="293"/>
      <c r="Q23" s="298"/>
      <c r="R23" s="233"/>
      <c r="S23" s="217"/>
      <c r="T23" s="217"/>
      <c r="U23" s="298"/>
      <c r="V23" s="233"/>
      <c r="W23" s="217"/>
      <c r="X23" s="217"/>
    </row>
    <row r="24" spans="8:24">
      <c r="I24" s="444" t="s">
        <v>532</v>
      </c>
      <c r="J24" s="233"/>
      <c r="K24" s="233"/>
      <c r="L24" s="420"/>
      <c r="M24" s="293"/>
      <c r="Q24" s="298"/>
      <c r="R24" s="233"/>
      <c r="S24" s="217"/>
      <c r="T24" s="217"/>
      <c r="U24" s="298"/>
      <c r="V24" s="233"/>
      <c r="W24" s="217"/>
      <c r="X24" s="217"/>
    </row>
    <row r="25" spans="8:24">
      <c r="I25" s="444"/>
      <c r="J25" s="233">
        <f>SUMIFS(J4:J5,$C4:$C5,"GIPUZKOA",$D4:$D5,"X")</f>
        <v>0</v>
      </c>
      <c r="K25" s="233">
        <f t="shared" ref="K25:L25" si="5">SUMIFS(K4:K5,$C4:$C5,"GIPUZKOA",$D4:$D5,"X")</f>
        <v>0</v>
      </c>
      <c r="L25" s="420">
        <f t="shared" si="5"/>
        <v>0</v>
      </c>
      <c r="M25" s="293">
        <f t="shared" ref="M25:M28" si="6">SUM(J25:L25)</f>
        <v>0</v>
      </c>
      <c r="Q25" s="298"/>
      <c r="R25" s="233"/>
      <c r="S25" s="217"/>
      <c r="T25" s="217"/>
      <c r="U25" s="298"/>
      <c r="V25" s="233"/>
      <c r="W25" s="217"/>
      <c r="X25" s="217"/>
    </row>
    <row r="26" spans="8:24">
      <c r="I26" s="444"/>
      <c r="J26" s="233"/>
      <c r="K26" s="233"/>
      <c r="L26" s="420"/>
      <c r="M26" s="293"/>
      <c r="Q26" s="298"/>
      <c r="R26" s="233"/>
      <c r="S26" s="217"/>
      <c r="T26" s="217"/>
      <c r="U26" s="298"/>
      <c r="V26" s="233"/>
      <c r="W26" s="217"/>
      <c r="X26" s="217"/>
    </row>
    <row r="27" spans="8:24">
      <c r="I27" s="444" t="s">
        <v>533</v>
      </c>
      <c r="J27" s="233"/>
      <c r="K27" s="233"/>
      <c r="L27" s="420"/>
      <c r="M27" s="293"/>
      <c r="Q27" s="298"/>
      <c r="R27" s="233"/>
      <c r="S27" s="217"/>
      <c r="T27" s="217"/>
      <c r="U27" s="298"/>
      <c r="V27" s="233"/>
      <c r="W27" s="217"/>
      <c r="X27" s="217"/>
    </row>
    <row r="28" spans="8:24" ht="13.5" thickBot="1">
      <c r="I28" s="445"/>
      <c r="J28" s="422">
        <f>SUMIFS(J4:J5,$C4:$C5,"BIZKAIA",$D4:$D5,"X")</f>
        <v>0</v>
      </c>
      <c r="K28" s="422">
        <f t="shared" ref="K28:L28" si="7">SUMIFS(K4:K5,$C4:$C5,"BIZKAIA",$D4:$D5,"X")</f>
        <v>0</v>
      </c>
      <c r="L28" s="423">
        <f t="shared" si="7"/>
        <v>0</v>
      </c>
      <c r="M28" s="293">
        <f t="shared" si="6"/>
        <v>0</v>
      </c>
      <c r="Q28" s="298"/>
      <c r="R28" s="233"/>
      <c r="S28" s="217"/>
      <c r="T28" s="217"/>
      <c r="U28" s="298"/>
      <c r="V28" s="233"/>
      <c r="W28" s="217"/>
      <c r="X28" s="217"/>
    </row>
    <row r="29" spans="8:24" ht="13.5" thickTop="1">
      <c r="Q29" s="217"/>
      <c r="R29" s="217"/>
      <c r="S29" s="217"/>
      <c r="T29" s="217"/>
      <c r="U29" s="217"/>
      <c r="V29" s="217"/>
      <c r="W29" s="217"/>
      <c r="X29" s="217"/>
    </row>
    <row r="30" spans="8:24">
      <c r="Q30" s="217"/>
      <c r="R30" s="217"/>
      <c r="S30" s="217"/>
      <c r="T30" s="217"/>
      <c r="U30" s="217"/>
      <c r="V30" s="217"/>
      <c r="W30" s="217"/>
      <c r="X30" s="217"/>
    </row>
    <row r="31" spans="8:24">
      <c r="Q31" s="217"/>
      <c r="R31" s="217"/>
      <c r="S31" s="217"/>
      <c r="T31" s="217"/>
      <c r="U31" s="217"/>
      <c r="V31" s="217"/>
      <c r="W31" s="217"/>
      <c r="X31" s="217"/>
    </row>
    <row r="32" spans="8:24">
      <c r="Q32" s="217"/>
      <c r="R32" s="217"/>
      <c r="S32" s="217"/>
      <c r="T32" s="217"/>
      <c r="U32" s="217"/>
      <c r="V32" s="217"/>
      <c r="W32" s="217"/>
      <c r="X32" s="217"/>
    </row>
    <row r="33" spans="17:24">
      <c r="Q33" s="217"/>
      <c r="R33" s="217"/>
      <c r="S33" s="217"/>
      <c r="T33" s="217"/>
      <c r="U33" s="217"/>
      <c r="V33" s="217"/>
      <c r="W33" s="217"/>
      <c r="X33" s="217"/>
    </row>
  </sheetData>
  <mergeCells count="4">
    <mergeCell ref="A1:L1"/>
    <mergeCell ref="M1:R1"/>
    <mergeCell ref="S1:V1"/>
    <mergeCell ref="J9:L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D73"/>
  <sheetViews>
    <sheetView zoomScale="60" zoomScaleNormal="60" zoomScalePageLayoutView="125" workbookViewId="0">
      <selection activeCell="AB53" sqref="AB53"/>
    </sheetView>
  </sheetViews>
  <sheetFormatPr baseColWidth="10" defaultColWidth="11.42578125" defaultRowHeight="12.75"/>
  <cols>
    <col min="1" max="1" width="55.42578125" style="185" customWidth="1"/>
    <col min="2" max="2" width="18" style="185" bestFit="1" customWidth="1"/>
    <col min="3" max="3" width="18.42578125" style="185" bestFit="1" customWidth="1"/>
    <col min="4" max="4" width="19.140625" style="460" bestFit="1" customWidth="1"/>
    <col min="5" max="5" width="19.140625" style="500" customWidth="1"/>
    <col min="6" max="6" width="24" style="185" customWidth="1"/>
    <col min="7" max="7" width="17.7109375" style="185" bestFit="1" customWidth="1"/>
    <col min="8" max="12" width="18.28515625" style="185" bestFit="1" customWidth="1"/>
    <col min="13" max="13" width="12.85546875" style="185" bestFit="1" customWidth="1"/>
    <col min="14" max="14" width="10.7109375" style="185" bestFit="1" customWidth="1"/>
    <col min="15" max="18" width="12.85546875" style="185" bestFit="1" customWidth="1"/>
    <col min="19" max="22" width="11.42578125" style="185" customWidth="1"/>
    <col min="23" max="23" width="17.7109375" style="185" customWidth="1"/>
    <col min="24" max="24" width="14.7109375" style="185" customWidth="1"/>
    <col min="25" max="26" width="11.7109375" style="185" customWidth="1"/>
    <col min="27" max="27" width="17.5703125" style="185" bestFit="1" customWidth="1"/>
    <col min="28" max="28" width="18.42578125" style="185" customWidth="1"/>
  </cols>
  <sheetData>
    <row r="1" spans="1:30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30"/>
      <c r="Z1" s="531"/>
      <c r="AA1" s="531"/>
      <c r="AB1" s="532"/>
      <c r="AC1" s="217"/>
    </row>
    <row r="2" spans="1:30" ht="17.25" thickBot="1">
      <c r="M2" s="193"/>
      <c r="N2" s="186"/>
      <c r="O2" s="186"/>
      <c r="P2" s="186"/>
      <c r="Q2" s="186"/>
      <c r="R2" s="51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30" ht="17.25" thickTop="1" thickBot="1">
      <c r="A3" s="191" t="s">
        <v>11</v>
      </c>
      <c r="B3" s="191" t="s">
        <v>12</v>
      </c>
      <c r="C3" s="191" t="s">
        <v>13</v>
      </c>
      <c r="D3" s="208" t="s">
        <v>529</v>
      </c>
      <c r="E3" s="208" t="s">
        <v>575</v>
      </c>
      <c r="F3" s="191" t="s">
        <v>14</v>
      </c>
      <c r="G3" s="191" t="s">
        <v>16</v>
      </c>
      <c r="H3" s="191" t="s">
        <v>17</v>
      </c>
      <c r="I3" s="191" t="s">
        <v>18</v>
      </c>
      <c r="J3" s="191" t="s">
        <v>19</v>
      </c>
      <c r="K3" s="191" t="s">
        <v>20</v>
      </c>
      <c r="L3" s="191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94"/>
      <c r="V3" s="190"/>
      <c r="W3" s="195"/>
      <c r="X3" s="195"/>
      <c r="Y3" s="508"/>
      <c r="Z3" s="190"/>
      <c r="AA3" s="190"/>
      <c r="AB3" s="194"/>
      <c r="AC3" s="217"/>
    </row>
    <row r="4" spans="1:30" s="273" customFormat="1" ht="14.25" thickTop="1" thickBot="1">
      <c r="A4" s="166" t="s">
        <v>300</v>
      </c>
      <c r="B4" s="250" t="s">
        <v>83</v>
      </c>
      <c r="C4" s="250" t="s">
        <v>59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1</v>
      </c>
      <c r="F4" s="250" t="s">
        <v>364</v>
      </c>
      <c r="G4" s="386">
        <v>800</v>
      </c>
      <c r="H4" s="386">
        <v>800</v>
      </c>
      <c r="I4" s="386">
        <v>800</v>
      </c>
      <c r="J4" s="386">
        <v>800</v>
      </c>
      <c r="K4" s="386">
        <v>800</v>
      </c>
      <c r="L4" s="386">
        <v>800</v>
      </c>
      <c r="M4" s="401">
        <v>343075</v>
      </c>
      <c r="N4" s="401">
        <v>437018</v>
      </c>
      <c r="O4" s="401">
        <v>286718</v>
      </c>
      <c r="P4" s="401">
        <v>474137</v>
      </c>
      <c r="Q4" s="401">
        <v>671993</v>
      </c>
      <c r="R4" s="401">
        <v>2630804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30" ht="13.5" thickTop="1">
      <c r="D5" s="22"/>
      <c r="E5" s="22"/>
      <c r="G5" s="175"/>
      <c r="H5" s="175"/>
      <c r="I5" s="175"/>
      <c r="J5" s="175"/>
      <c r="K5" s="175"/>
      <c r="L5" s="175"/>
      <c r="M5" s="173"/>
      <c r="N5" s="173"/>
      <c r="O5" s="173"/>
      <c r="P5" s="173"/>
      <c r="Q5" s="173"/>
      <c r="R5" s="173"/>
      <c r="S5" s="217"/>
      <c r="T5" s="217"/>
      <c r="U5" s="217"/>
      <c r="V5" s="217"/>
      <c r="W5" s="217"/>
      <c r="X5" s="233"/>
      <c r="Y5" s="233"/>
      <c r="Z5" s="233"/>
      <c r="AA5" s="233"/>
      <c r="AB5" s="233"/>
      <c r="AC5" s="217"/>
    </row>
    <row r="6" spans="1:30">
      <c r="D6" s="22"/>
      <c r="E6" s="22"/>
      <c r="G6" s="175"/>
      <c r="H6" s="175"/>
      <c r="I6" s="175"/>
      <c r="J6" s="175"/>
      <c r="K6" s="175"/>
      <c r="L6" s="175"/>
      <c r="M6" s="174"/>
      <c r="N6" s="174"/>
      <c r="O6" s="174"/>
      <c r="P6" s="174"/>
      <c r="Q6" s="174"/>
      <c r="R6" s="174"/>
    </row>
    <row r="7" spans="1:30">
      <c r="D7" s="22"/>
      <c r="E7" s="22"/>
      <c r="L7" s="185" t="s">
        <v>6</v>
      </c>
      <c r="M7" s="199">
        <f t="shared" ref="M7:R7" si="0">SUM(M4:M4)</f>
        <v>343075</v>
      </c>
      <c r="N7" s="199">
        <f t="shared" si="0"/>
        <v>437018</v>
      </c>
      <c r="O7" s="199">
        <f t="shared" si="0"/>
        <v>286718</v>
      </c>
      <c r="P7" s="199">
        <f t="shared" si="0"/>
        <v>474137</v>
      </c>
      <c r="Q7" s="199">
        <f t="shared" si="0"/>
        <v>671993</v>
      </c>
      <c r="R7" s="199">
        <f t="shared" si="0"/>
        <v>2630804</v>
      </c>
      <c r="S7" s="185" t="s">
        <v>243</v>
      </c>
    </row>
    <row r="8" spans="1:30">
      <c r="D8" s="22"/>
      <c r="E8" s="22"/>
      <c r="F8" s="165"/>
      <c r="G8" s="165"/>
      <c r="H8" s="165"/>
      <c r="I8" s="165"/>
      <c r="J8" s="165"/>
      <c r="K8" s="165"/>
      <c r="M8" s="527">
        <f>SUM(M7:R7)</f>
        <v>4843745</v>
      </c>
      <c r="N8" s="527"/>
      <c r="O8" s="527"/>
      <c r="P8" s="527"/>
      <c r="Q8" s="527"/>
      <c r="R8" s="527"/>
      <c r="S8" s="185" t="s">
        <v>243</v>
      </c>
      <c r="W8" s="217"/>
      <c r="X8" s="217"/>
      <c r="Y8" s="217"/>
      <c r="Z8" s="217"/>
      <c r="AA8" s="217"/>
      <c r="AB8" s="217"/>
      <c r="AC8" s="217"/>
      <c r="AD8" s="217"/>
    </row>
    <row r="9" spans="1:30" ht="13.5" thickBot="1">
      <c r="D9" s="22"/>
      <c r="E9" s="22"/>
      <c r="F9" s="171"/>
      <c r="G9" s="172"/>
      <c r="H9" s="172"/>
      <c r="I9" s="172"/>
      <c r="J9" s="172"/>
      <c r="K9" s="172"/>
      <c r="L9" s="170"/>
      <c r="W9" s="217"/>
      <c r="X9" s="217"/>
      <c r="Y9" s="217"/>
      <c r="Z9" s="217"/>
      <c r="AA9" s="217"/>
      <c r="AB9" s="217"/>
      <c r="AC9" s="217"/>
      <c r="AD9" s="217"/>
    </row>
    <row r="10" spans="1:30" ht="15.75" thickTop="1">
      <c r="C10" s="181"/>
      <c r="F10" s="235"/>
      <c r="G10" s="235"/>
      <c r="H10" s="235"/>
      <c r="I10" s="235"/>
      <c r="J10" s="235"/>
      <c r="K10" s="293"/>
      <c r="L10" s="441" t="s">
        <v>525</v>
      </c>
      <c r="M10" s="442" t="s">
        <v>0</v>
      </c>
      <c r="N10" s="442" t="s">
        <v>1</v>
      </c>
      <c r="O10" s="442" t="s">
        <v>2</v>
      </c>
      <c r="P10" s="442" t="s">
        <v>3</v>
      </c>
      <c r="Q10" s="442" t="s">
        <v>4</v>
      </c>
      <c r="R10" s="443" t="s">
        <v>5</v>
      </c>
      <c r="S10" s="258" t="s">
        <v>245</v>
      </c>
      <c r="W10" s="298"/>
      <c r="X10" s="298"/>
      <c r="Y10" s="217"/>
      <c r="Z10" s="217"/>
      <c r="AA10" s="298"/>
      <c r="AB10" s="298"/>
      <c r="AC10" s="217"/>
      <c r="AD10" s="217"/>
    </row>
    <row r="11" spans="1:30" ht="15">
      <c r="C11" s="135"/>
      <c r="F11" s="235"/>
      <c r="G11" s="235"/>
      <c r="H11" s="235"/>
      <c r="I11" s="235"/>
      <c r="J11" s="235"/>
      <c r="K11" s="293"/>
      <c r="L11" s="444"/>
      <c r="M11" s="233">
        <f>SUMIFS(M4,$C4:$C4,"ARABA",$D4:$D4,"")</f>
        <v>0</v>
      </c>
      <c r="N11" s="233">
        <f t="shared" ref="N11:R11" si="1">SUMIFS(N4,$C4:$C4,"ARABA",$D4:$D4,"")</f>
        <v>0</v>
      </c>
      <c r="O11" s="233">
        <f t="shared" si="1"/>
        <v>0</v>
      </c>
      <c r="P11" s="233">
        <f t="shared" si="1"/>
        <v>0</v>
      </c>
      <c r="Q11" s="233">
        <f t="shared" si="1"/>
        <v>0</v>
      </c>
      <c r="R11" s="420">
        <f t="shared" si="1"/>
        <v>0</v>
      </c>
      <c r="S11" s="293">
        <f>SUM(M11:R11)</f>
        <v>0</v>
      </c>
      <c r="W11" s="298"/>
      <c r="X11" s="233"/>
      <c r="Y11" s="217"/>
      <c r="Z11" s="217"/>
      <c r="AA11" s="298"/>
      <c r="AB11" s="233"/>
      <c r="AC11" s="217"/>
      <c r="AD11" s="217"/>
    </row>
    <row r="12" spans="1:30" ht="15">
      <c r="C12" s="136"/>
      <c r="F12" s="236"/>
      <c r="G12" s="237"/>
      <c r="H12" s="235"/>
      <c r="I12" s="235"/>
      <c r="J12" s="235"/>
      <c r="K12" s="293"/>
      <c r="L12" s="444"/>
      <c r="M12" s="233"/>
      <c r="N12" s="233"/>
      <c r="O12" s="233"/>
      <c r="P12" s="233"/>
      <c r="Q12" s="233"/>
      <c r="R12" s="420"/>
      <c r="S12" s="293"/>
      <c r="W12" s="298"/>
      <c r="X12" s="233"/>
      <c r="Y12" s="217"/>
      <c r="Z12" s="217"/>
      <c r="AA12" s="298"/>
      <c r="AB12" s="233"/>
      <c r="AC12" s="217"/>
      <c r="AD12" s="217"/>
    </row>
    <row r="13" spans="1:30" ht="15">
      <c r="C13" s="136"/>
      <c r="F13" s="236"/>
      <c r="G13" s="237"/>
      <c r="H13" s="235"/>
      <c r="I13" s="235"/>
      <c r="J13" s="235"/>
      <c r="K13" s="293"/>
      <c r="L13" s="444" t="s">
        <v>526</v>
      </c>
      <c r="M13" s="233"/>
      <c r="N13" s="233"/>
      <c r="O13" s="233"/>
      <c r="P13" s="233"/>
      <c r="Q13" s="233"/>
      <c r="R13" s="420"/>
      <c r="S13" s="293"/>
      <c r="W13" s="298"/>
      <c r="X13" s="233"/>
      <c r="Y13" s="217"/>
      <c r="Z13" s="217"/>
      <c r="AA13" s="298"/>
      <c r="AB13" s="233"/>
      <c r="AC13" s="217"/>
      <c r="AD13" s="217"/>
    </row>
    <row r="14" spans="1:30" ht="15">
      <c r="C14" s="136"/>
      <c r="F14" s="236"/>
      <c r="G14" s="235"/>
      <c r="H14" s="237"/>
      <c r="I14" s="237"/>
      <c r="J14" s="235"/>
      <c r="K14" s="293"/>
      <c r="L14" s="444"/>
      <c r="M14" s="233">
        <f>SUMIFS(M4,$C4:$C4,"GIPUZKOA",$D4:$D4,"")</f>
        <v>0</v>
      </c>
      <c r="N14" s="233">
        <f t="shared" ref="N14:R14" si="2">SUMIFS(N4,$C4:$C4,"GIPUZKOA",$D4:$D4,"")</f>
        <v>0</v>
      </c>
      <c r="O14" s="233">
        <f t="shared" si="2"/>
        <v>0</v>
      </c>
      <c r="P14" s="233">
        <f t="shared" si="2"/>
        <v>0</v>
      </c>
      <c r="Q14" s="233">
        <f t="shared" si="2"/>
        <v>0</v>
      </c>
      <c r="R14" s="420">
        <f t="shared" si="2"/>
        <v>0</v>
      </c>
      <c r="S14" s="293">
        <f t="shared" ref="S14:S17" si="3">SUM(M14:R14)</f>
        <v>0</v>
      </c>
      <c r="W14" s="298"/>
      <c r="X14" s="233"/>
      <c r="Y14" s="217"/>
      <c r="Z14" s="217"/>
      <c r="AA14" s="298"/>
      <c r="AB14" s="233"/>
      <c r="AC14" s="217"/>
      <c r="AD14" s="217"/>
    </row>
    <row r="15" spans="1:30" ht="15">
      <c r="C15" s="232"/>
      <c r="F15" s="236"/>
      <c r="G15" s="235"/>
      <c r="H15" s="235"/>
      <c r="I15" s="235"/>
      <c r="J15" s="237"/>
      <c r="K15" s="293"/>
      <c r="L15" s="444"/>
      <c r="M15" s="233"/>
      <c r="N15" s="233"/>
      <c r="O15" s="233"/>
      <c r="P15" s="233"/>
      <c r="Q15" s="233"/>
      <c r="R15" s="420"/>
      <c r="S15" s="293"/>
      <c r="W15" s="298"/>
      <c r="X15" s="233"/>
      <c r="Y15" s="217"/>
      <c r="Z15" s="217"/>
      <c r="AA15" s="298"/>
      <c r="AB15" s="233"/>
      <c r="AC15" s="217"/>
      <c r="AD15" s="217"/>
    </row>
    <row r="16" spans="1:30" ht="15">
      <c r="C16" s="221"/>
      <c r="F16" s="236"/>
      <c r="G16" s="235"/>
      <c r="H16" s="237"/>
      <c r="I16" s="237"/>
      <c r="J16" s="237"/>
      <c r="K16" s="293"/>
      <c r="L16" s="444" t="s">
        <v>527</v>
      </c>
      <c r="M16" s="233"/>
      <c r="N16" s="233"/>
      <c r="O16" s="233"/>
      <c r="P16" s="233"/>
      <c r="Q16" s="233"/>
      <c r="R16" s="420"/>
      <c r="S16" s="293"/>
      <c r="W16" s="298"/>
      <c r="X16" s="233"/>
      <c r="Y16" s="217"/>
      <c r="Z16" s="217"/>
      <c r="AA16" s="298"/>
      <c r="AB16" s="233"/>
      <c r="AC16" s="217"/>
      <c r="AD16" s="217"/>
    </row>
    <row r="17" spans="3:30" ht="15.75" thickBot="1">
      <c r="C17" s="234"/>
      <c r="F17" s="236"/>
      <c r="G17" s="237"/>
      <c r="H17" s="237"/>
      <c r="I17" s="237"/>
      <c r="J17" s="235"/>
      <c r="K17" s="293"/>
      <c r="L17" s="445"/>
      <c r="M17" s="422">
        <f>SUMIFS(M4,$C4:$C4,"BIZKAIA",$D4:$D4,"")</f>
        <v>0</v>
      </c>
      <c r="N17" s="422">
        <f t="shared" ref="N17:R17" si="4">SUMIFS(N4,$C4:$C4,"BIZKAIA",$D4:$D4,"")</f>
        <v>0</v>
      </c>
      <c r="O17" s="422">
        <f t="shared" si="4"/>
        <v>0</v>
      </c>
      <c r="P17" s="422">
        <f t="shared" si="4"/>
        <v>0</v>
      </c>
      <c r="Q17" s="422">
        <f t="shared" si="4"/>
        <v>0</v>
      </c>
      <c r="R17" s="423">
        <f t="shared" si="4"/>
        <v>0</v>
      </c>
      <c r="S17" s="293">
        <f t="shared" si="3"/>
        <v>0</v>
      </c>
      <c r="W17" s="298"/>
      <c r="X17" s="233"/>
      <c r="Y17" s="217"/>
      <c r="Z17" s="217"/>
      <c r="AA17" s="298"/>
      <c r="AB17" s="233"/>
      <c r="AC17" s="217"/>
      <c r="AD17" s="217"/>
    </row>
    <row r="18" spans="3:30" ht="13.5" thickTop="1">
      <c r="C18" s="218"/>
      <c r="F18" s="221"/>
      <c r="G18" s="318"/>
      <c r="H18" s="318"/>
      <c r="I18" s="318"/>
      <c r="J18" s="318"/>
      <c r="K18" s="318"/>
      <c r="S18" s="472"/>
      <c r="W18" s="217"/>
      <c r="X18" s="217"/>
      <c r="Y18" s="217"/>
      <c r="Z18" s="217"/>
      <c r="AA18" s="217"/>
      <c r="AB18" s="217"/>
      <c r="AC18" s="217"/>
      <c r="AD18" s="217"/>
    </row>
    <row r="19" spans="3:30" ht="13.5" thickBot="1">
      <c r="C19" s="218"/>
      <c r="F19" s="314"/>
      <c r="S19" s="472"/>
      <c r="W19" s="217"/>
      <c r="X19" s="217"/>
      <c r="Y19" s="217"/>
      <c r="Z19" s="217"/>
      <c r="AA19" s="217"/>
      <c r="AB19" s="217"/>
      <c r="AC19" s="217"/>
      <c r="AD19" s="217"/>
    </row>
    <row r="20" spans="3:30" ht="13.5" thickTop="1">
      <c r="C20" s="218"/>
      <c r="F20" s="314"/>
      <c r="L20" s="441" t="s">
        <v>531</v>
      </c>
      <c r="M20" s="442" t="s">
        <v>0</v>
      </c>
      <c r="N20" s="442" t="s">
        <v>1</v>
      </c>
      <c r="O20" s="442" t="s">
        <v>2</v>
      </c>
      <c r="P20" s="442" t="s">
        <v>3</v>
      </c>
      <c r="Q20" s="442" t="s">
        <v>4</v>
      </c>
      <c r="R20" s="443" t="s">
        <v>5</v>
      </c>
      <c r="S20" s="258" t="s">
        <v>245</v>
      </c>
      <c r="W20" s="298"/>
      <c r="X20" s="298"/>
      <c r="Y20" s="217"/>
      <c r="Z20" s="217"/>
      <c r="AA20" s="298"/>
      <c r="AB20" s="298"/>
      <c r="AC20" s="217"/>
      <c r="AD20" s="217"/>
    </row>
    <row r="21" spans="3:30">
      <c r="C21" s="218"/>
      <c r="F21" s="314"/>
      <c r="L21" s="444"/>
      <c r="M21" s="233">
        <f>SUMIFS(M4,$C4:$C4,"ARABA",$D4:$D4,"X")</f>
        <v>343075</v>
      </c>
      <c r="N21" s="233">
        <f t="shared" ref="N21:R21" si="5">SUMIFS(N4,$C4:$C4,"ARABA",$D4:$D4,"X")</f>
        <v>437018</v>
      </c>
      <c r="O21" s="233">
        <f t="shared" si="5"/>
        <v>286718</v>
      </c>
      <c r="P21" s="233">
        <f t="shared" si="5"/>
        <v>474137</v>
      </c>
      <c r="Q21" s="233">
        <f t="shared" si="5"/>
        <v>671993</v>
      </c>
      <c r="R21" s="420">
        <f t="shared" si="5"/>
        <v>2630804</v>
      </c>
      <c r="S21" s="293">
        <f>SUM(M21:R21)</f>
        <v>4843745</v>
      </c>
      <c r="W21" s="298"/>
      <c r="X21" s="233"/>
      <c r="Y21" s="217"/>
      <c r="Z21" s="217"/>
      <c r="AA21" s="298"/>
      <c r="AB21" s="233"/>
      <c r="AC21" s="217"/>
      <c r="AD21" s="217"/>
    </row>
    <row r="22" spans="3:30">
      <c r="C22" s="234"/>
      <c r="F22" s="314"/>
      <c r="L22" s="444"/>
      <c r="M22" s="233"/>
      <c r="N22" s="233"/>
      <c r="O22" s="233"/>
      <c r="P22" s="233"/>
      <c r="Q22" s="233"/>
      <c r="R22" s="420"/>
      <c r="S22" s="293"/>
      <c r="W22" s="298"/>
      <c r="X22" s="233"/>
      <c r="Y22" s="217"/>
      <c r="Z22" s="217"/>
      <c r="AA22" s="298"/>
      <c r="AB22" s="233"/>
      <c r="AC22" s="217"/>
      <c r="AD22" s="217"/>
    </row>
    <row r="23" spans="3:30">
      <c r="C23" s="218"/>
      <c r="F23" s="314"/>
      <c r="L23" s="444" t="s">
        <v>532</v>
      </c>
      <c r="M23" s="233"/>
      <c r="N23" s="233"/>
      <c r="O23" s="233"/>
      <c r="P23" s="233"/>
      <c r="Q23" s="233"/>
      <c r="R23" s="420"/>
      <c r="S23" s="293"/>
      <c r="W23" s="298"/>
      <c r="X23" s="233"/>
      <c r="Y23" s="217"/>
      <c r="Z23" s="217"/>
      <c r="AA23" s="298"/>
      <c r="AB23" s="233"/>
      <c r="AC23" s="217"/>
      <c r="AD23" s="217"/>
    </row>
    <row r="24" spans="3:30">
      <c r="C24" s="218"/>
      <c r="F24" s="314"/>
      <c r="L24" s="444"/>
      <c r="M24" s="233">
        <f>SUMIFS(M4,$C4:$C4,"GIPUZKOA",$D4:$D4,"X")</f>
        <v>0</v>
      </c>
      <c r="N24" s="233">
        <f t="shared" ref="N24:R24" si="6">SUMIFS(N4,$C4:$C4,"GIPUZKOA",$D4:$D4,"X")</f>
        <v>0</v>
      </c>
      <c r="O24" s="233">
        <f t="shared" si="6"/>
        <v>0</v>
      </c>
      <c r="P24" s="233">
        <f t="shared" si="6"/>
        <v>0</v>
      </c>
      <c r="Q24" s="233">
        <f t="shared" si="6"/>
        <v>0</v>
      </c>
      <c r="R24" s="420">
        <f t="shared" si="6"/>
        <v>0</v>
      </c>
      <c r="S24" s="293">
        <f t="shared" ref="S24:S27" si="7">SUM(M24:R24)</f>
        <v>0</v>
      </c>
      <c r="W24" s="298"/>
      <c r="X24" s="233"/>
      <c r="Y24" s="217"/>
      <c r="Z24" s="217"/>
      <c r="AA24" s="298"/>
      <c r="AB24" s="233"/>
      <c r="AC24" s="217"/>
      <c r="AD24" s="217"/>
    </row>
    <row r="25" spans="3:30">
      <c r="C25" s="218"/>
      <c r="F25" s="314"/>
      <c r="L25" s="444"/>
      <c r="M25" s="233"/>
      <c r="N25" s="233"/>
      <c r="O25" s="233"/>
      <c r="P25" s="233"/>
      <c r="Q25" s="233"/>
      <c r="R25" s="420"/>
      <c r="S25" s="293"/>
      <c r="W25" s="298"/>
      <c r="X25" s="233"/>
      <c r="Y25" s="217"/>
      <c r="Z25" s="217"/>
      <c r="AA25" s="298"/>
      <c r="AB25" s="233"/>
      <c r="AC25" s="217"/>
      <c r="AD25" s="217"/>
    </row>
    <row r="26" spans="3:30">
      <c r="C26" s="218"/>
      <c r="F26" s="314"/>
      <c r="L26" s="444" t="s">
        <v>533</v>
      </c>
      <c r="M26" s="233"/>
      <c r="N26" s="233"/>
      <c r="O26" s="233"/>
      <c r="P26" s="233"/>
      <c r="Q26" s="233"/>
      <c r="R26" s="420"/>
      <c r="S26" s="293"/>
      <c r="W26" s="298"/>
      <c r="X26" s="233"/>
      <c r="Y26" s="217"/>
      <c r="Z26" s="217"/>
      <c r="AA26" s="298"/>
      <c r="AB26" s="233"/>
      <c r="AC26" s="217"/>
      <c r="AD26" s="217"/>
    </row>
    <row r="27" spans="3:30" ht="13.5" thickBot="1">
      <c r="C27" s="234"/>
      <c r="F27" s="314"/>
      <c r="L27" s="445"/>
      <c r="M27" s="422">
        <f>SUMIFS(M4,$C4:$C4,"BIZKAIA",$D4:$D4,"X")</f>
        <v>0</v>
      </c>
      <c r="N27" s="422">
        <f t="shared" ref="N27:R27" si="8">SUMIFS(N4,$C4:$C4,"BIZKAIA",$D4:$D4,"X")</f>
        <v>0</v>
      </c>
      <c r="O27" s="422">
        <f t="shared" si="8"/>
        <v>0</v>
      </c>
      <c r="P27" s="422">
        <f t="shared" si="8"/>
        <v>0</v>
      </c>
      <c r="Q27" s="422">
        <f t="shared" si="8"/>
        <v>0</v>
      </c>
      <c r="R27" s="423">
        <f t="shared" si="8"/>
        <v>0</v>
      </c>
      <c r="S27" s="293">
        <f t="shared" si="7"/>
        <v>0</v>
      </c>
      <c r="W27" s="298"/>
      <c r="X27" s="233"/>
      <c r="Y27" s="217"/>
      <c r="Z27" s="217"/>
      <c r="AA27" s="298"/>
      <c r="AB27" s="233"/>
      <c r="AC27" s="217"/>
      <c r="AD27" s="217"/>
    </row>
    <row r="28" spans="3:30" ht="13.5" thickTop="1">
      <c r="C28" s="218"/>
      <c r="F28" s="314"/>
      <c r="W28" s="217"/>
      <c r="X28" s="217"/>
      <c r="Y28" s="217"/>
      <c r="Z28" s="217"/>
      <c r="AA28" s="217"/>
      <c r="AB28" s="217"/>
      <c r="AC28" s="217"/>
      <c r="AD28" s="217"/>
    </row>
    <row r="29" spans="3:30">
      <c r="C29" s="218"/>
      <c r="F29" s="314"/>
      <c r="W29" s="217"/>
      <c r="X29" s="217"/>
      <c r="Y29" s="217"/>
      <c r="Z29" s="217"/>
      <c r="AA29" s="217"/>
      <c r="AB29" s="217"/>
      <c r="AC29" s="217"/>
      <c r="AD29" s="217"/>
    </row>
    <row r="30" spans="3:30">
      <c r="C30" s="218"/>
      <c r="F30" s="314"/>
      <c r="W30" s="217"/>
      <c r="X30" s="217"/>
      <c r="Y30" s="217"/>
      <c r="Z30" s="217"/>
      <c r="AA30" s="217"/>
      <c r="AB30" s="217"/>
      <c r="AC30" s="217"/>
      <c r="AD30" s="217"/>
    </row>
    <row r="31" spans="3:30">
      <c r="C31" s="218"/>
      <c r="F31" s="314"/>
    </row>
    <row r="32" spans="3:30">
      <c r="C32" s="234"/>
      <c r="F32" s="314"/>
    </row>
    <row r="33" spans="3:3">
      <c r="C33" s="218"/>
    </row>
    <row r="34" spans="3:3">
      <c r="C34" s="218"/>
    </row>
    <row r="35" spans="3:3">
      <c r="C35" s="218"/>
    </row>
    <row r="36" spans="3:3">
      <c r="C36" s="234"/>
    </row>
    <row r="37" spans="3:3">
      <c r="C37" s="218"/>
    </row>
    <row r="38" spans="3:3">
      <c r="C38" s="218"/>
    </row>
    <row r="39" spans="3:3">
      <c r="C39" s="218"/>
    </row>
    <row r="40" spans="3:3">
      <c r="C40" s="234"/>
    </row>
    <row r="41" spans="3:3">
      <c r="C41" s="218"/>
    </row>
    <row r="42" spans="3:3">
      <c r="C42" s="218"/>
    </row>
    <row r="43" spans="3:3">
      <c r="C43" s="218"/>
    </row>
    <row r="44" spans="3:3">
      <c r="C44" s="218"/>
    </row>
    <row r="45" spans="3:3">
      <c r="C45" s="218"/>
    </row>
    <row r="46" spans="3:3">
      <c r="C46" s="218"/>
    </row>
    <row r="47" spans="3:3">
      <c r="C47" s="234"/>
    </row>
    <row r="48" spans="3:3">
      <c r="C48" s="218"/>
    </row>
    <row r="49" spans="3:3">
      <c r="C49" s="218"/>
    </row>
    <row r="50" spans="3:3">
      <c r="C50" s="218"/>
    </row>
    <row r="51" spans="3:3">
      <c r="C51" s="218"/>
    </row>
    <row r="52" spans="3:3">
      <c r="C52" s="234"/>
    </row>
    <row r="53" spans="3:3">
      <c r="C53" s="218"/>
    </row>
    <row r="54" spans="3:3">
      <c r="C54" s="218"/>
    </row>
    <row r="55" spans="3:3">
      <c r="C55" s="234"/>
    </row>
    <row r="56" spans="3:3">
      <c r="C56" s="218"/>
    </row>
    <row r="57" spans="3:3">
      <c r="C57" s="218"/>
    </row>
    <row r="58" spans="3:3">
      <c r="C58" s="218"/>
    </row>
    <row r="59" spans="3:3">
      <c r="C59" s="218"/>
    </row>
    <row r="60" spans="3:3">
      <c r="C60" s="234"/>
    </row>
    <row r="61" spans="3:3">
      <c r="C61" s="218"/>
    </row>
    <row r="62" spans="3:3">
      <c r="C62" s="218"/>
    </row>
    <row r="63" spans="3:3">
      <c r="C63" s="218"/>
    </row>
    <row r="64" spans="3:3">
      <c r="C64" s="234"/>
    </row>
    <row r="65" spans="3:3">
      <c r="C65" s="218"/>
    </row>
    <row r="66" spans="3:3">
      <c r="C66" s="218"/>
    </row>
    <row r="67" spans="3:3">
      <c r="C67" s="218"/>
    </row>
    <row r="68" spans="3:3">
      <c r="C68" s="218"/>
    </row>
    <row r="69" spans="3:3">
      <c r="C69" s="234"/>
    </row>
    <row r="70" spans="3:3">
      <c r="C70" s="218"/>
    </row>
    <row r="71" spans="3:3">
      <c r="C71" s="218"/>
    </row>
    <row r="72" spans="3:3">
      <c r="C72" s="218"/>
    </row>
    <row r="73" spans="3:3">
      <c r="C73" s="218"/>
    </row>
  </sheetData>
  <mergeCells count="4">
    <mergeCell ref="A1:R1"/>
    <mergeCell ref="S1:X1"/>
    <mergeCell ref="Y1:AB1"/>
    <mergeCell ref="M8:R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W74"/>
  <sheetViews>
    <sheetView zoomScale="70" zoomScaleNormal="70" zoomScalePageLayoutView="125" workbookViewId="0">
      <selection activeCell="E45" sqref="E45"/>
    </sheetView>
  </sheetViews>
  <sheetFormatPr baseColWidth="10" defaultColWidth="11.42578125" defaultRowHeight="12.75"/>
  <cols>
    <col min="1" max="1" width="81.42578125" bestFit="1" customWidth="1"/>
    <col min="2" max="2" width="18.85546875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2.140625" bestFit="1" customWidth="1"/>
    <col min="7" max="7" width="17.7109375" bestFit="1" customWidth="1"/>
    <col min="8" max="9" width="18.28515625" bestFit="1" customWidth="1"/>
    <col min="17" max="17" width="15.42578125" bestFit="1" customWidth="1"/>
    <col min="21" max="21" width="17.5703125" bestFit="1" customWidth="1"/>
    <col min="22" max="22" width="18.42578125" bestFit="1" customWidth="1"/>
  </cols>
  <sheetData>
    <row r="1" spans="1:23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29"/>
      <c r="T1" s="529"/>
      <c r="U1" s="529"/>
      <c r="V1" s="529"/>
    </row>
    <row r="2" spans="1:23" ht="17.25" thickBot="1">
      <c r="A2" s="180"/>
      <c r="B2" s="180"/>
      <c r="C2" s="180"/>
      <c r="F2" s="180"/>
      <c r="G2" s="180"/>
      <c r="H2" s="180"/>
      <c r="I2" s="180"/>
      <c r="J2" s="177"/>
      <c r="K2" s="179"/>
      <c r="L2" s="179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17.25" thickTop="1" thickBot="1">
      <c r="A3" s="184" t="s">
        <v>11</v>
      </c>
      <c r="B3" s="184" t="s">
        <v>12</v>
      </c>
      <c r="C3" s="184" t="s">
        <v>13</v>
      </c>
      <c r="D3" s="208" t="s">
        <v>529</v>
      </c>
      <c r="E3" s="208" t="s">
        <v>575</v>
      </c>
      <c r="F3" s="208" t="s">
        <v>14</v>
      </c>
      <c r="G3" s="184" t="s">
        <v>16</v>
      </c>
      <c r="H3" s="184" t="s">
        <v>17</v>
      </c>
      <c r="I3" s="184" t="s">
        <v>18</v>
      </c>
      <c r="J3" s="183" t="s">
        <v>0</v>
      </c>
      <c r="K3" s="183" t="s">
        <v>1</v>
      </c>
      <c r="L3" s="183" t="s">
        <v>2</v>
      </c>
      <c r="M3" s="182"/>
      <c r="N3" s="190"/>
      <c r="O3" s="194"/>
      <c r="P3" s="190"/>
      <c r="Q3" s="195"/>
      <c r="R3" s="195"/>
      <c r="S3" s="508"/>
      <c r="T3" s="190"/>
      <c r="U3" s="190"/>
      <c r="V3" s="194"/>
      <c r="W3" s="217"/>
    </row>
    <row r="4" spans="1:23" s="273" customFormat="1" ht="14.25" thickTop="1" thickBot="1">
      <c r="A4" s="126" t="s">
        <v>436</v>
      </c>
      <c r="B4" s="203" t="s">
        <v>437</v>
      </c>
      <c r="C4" s="273" t="s">
        <v>47</v>
      </c>
      <c r="D4" s="22"/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5</v>
      </c>
      <c r="F4" s="205" t="s">
        <v>365</v>
      </c>
      <c r="G4" s="406">
        <v>15</v>
      </c>
      <c r="H4" s="406">
        <v>15</v>
      </c>
      <c r="I4" s="407">
        <v>15</v>
      </c>
      <c r="J4" s="403">
        <v>305</v>
      </c>
      <c r="K4" s="403">
        <v>647</v>
      </c>
      <c r="L4" s="403">
        <v>777</v>
      </c>
      <c r="M4" s="49"/>
      <c r="N4" s="49"/>
      <c r="O4" s="49"/>
      <c r="P4" s="49"/>
      <c r="Q4" s="49"/>
      <c r="R4" s="143"/>
      <c r="S4" s="49"/>
      <c r="T4" s="49"/>
      <c r="U4" s="49"/>
      <c r="V4" s="143"/>
      <c r="W4" s="176"/>
    </row>
    <row r="5" spans="1:23" s="273" customFormat="1" ht="16.5" thickTop="1" thickBot="1">
      <c r="A5" s="273" t="s">
        <v>438</v>
      </c>
      <c r="B5" s="273" t="s">
        <v>439</v>
      </c>
      <c r="C5" s="273" t="s">
        <v>47</v>
      </c>
      <c r="D5" s="22"/>
      <c r="E5" s="22" t="str">
        <f t="shared" ref="E5:E34" si="0">IF(AND($C5="ARABA",$D5="X"),"LOTE 1",IF(AND($C5="ARABA",$D5=""),"LOTE 4",IF(AND($C5="GIPUZKOA",$D5="X"),"LOTE 2",IF(AND($C5="GIPUZKOA",$D5=""),"LOTE 5",IF(AND($C5="BIZKAIA",$D5="X"),"LOTE 3",IF(AND($C5="BIZKAIA",$D5= ""),"LOTE 6",))))))</f>
        <v>LOTE 5</v>
      </c>
      <c r="F5" s="205" t="s">
        <v>366</v>
      </c>
      <c r="G5" s="408">
        <v>17.899999999999999</v>
      </c>
      <c r="H5" s="408">
        <v>17.899999999999999</v>
      </c>
      <c r="I5" s="409">
        <v>17.899999999999999</v>
      </c>
      <c r="J5" s="410">
        <v>6493</v>
      </c>
      <c r="K5" s="410">
        <v>14172</v>
      </c>
      <c r="L5" s="410">
        <v>17137</v>
      </c>
      <c r="M5" s="49"/>
      <c r="N5" s="49"/>
      <c r="O5" s="49"/>
      <c r="P5" s="49"/>
      <c r="Q5" s="49"/>
      <c r="R5" s="143"/>
      <c r="S5" s="49"/>
      <c r="T5" s="49"/>
      <c r="U5" s="49"/>
      <c r="V5" s="143"/>
      <c r="W5" s="176"/>
    </row>
    <row r="6" spans="1:23" s="273" customFormat="1" ht="16.5" thickTop="1" thickBot="1">
      <c r="A6" s="176" t="s">
        <v>440</v>
      </c>
      <c r="B6" s="176" t="s">
        <v>441</v>
      </c>
      <c r="C6" s="273" t="s">
        <v>47</v>
      </c>
      <c r="D6" s="22"/>
      <c r="E6" s="22" t="str">
        <f t="shared" si="0"/>
        <v>LOTE 5</v>
      </c>
      <c r="F6" s="205" t="s">
        <v>367</v>
      </c>
      <c r="G6" s="408">
        <v>45</v>
      </c>
      <c r="H6" s="408">
        <v>45</v>
      </c>
      <c r="I6" s="409">
        <v>45</v>
      </c>
      <c r="J6" s="410">
        <v>63394</v>
      </c>
      <c r="K6" s="410">
        <v>133066</v>
      </c>
      <c r="L6" s="410">
        <v>166877</v>
      </c>
      <c r="M6" s="49"/>
      <c r="N6" s="49"/>
      <c r="O6" s="49"/>
      <c r="P6" s="49"/>
      <c r="Q6" s="49"/>
      <c r="R6" s="143"/>
      <c r="S6" s="49"/>
      <c r="T6" s="49"/>
      <c r="U6" s="49"/>
      <c r="V6" s="143"/>
      <c r="W6" s="176"/>
    </row>
    <row r="7" spans="1:23" s="273" customFormat="1" ht="16.5" thickTop="1" thickBot="1">
      <c r="A7" s="176" t="s">
        <v>442</v>
      </c>
      <c r="B7" s="176" t="s">
        <v>443</v>
      </c>
      <c r="C7" s="273" t="s">
        <v>47</v>
      </c>
      <c r="D7" s="22"/>
      <c r="E7" s="22" t="str">
        <f t="shared" si="0"/>
        <v>LOTE 5</v>
      </c>
      <c r="F7" s="205" t="s">
        <v>368</v>
      </c>
      <c r="G7" s="408">
        <v>15</v>
      </c>
      <c r="H7" s="408">
        <v>15</v>
      </c>
      <c r="I7" s="409">
        <v>15</v>
      </c>
      <c r="J7" s="410">
        <v>16814</v>
      </c>
      <c r="K7" s="410">
        <v>35249</v>
      </c>
      <c r="L7" s="410">
        <v>44816</v>
      </c>
      <c r="M7" s="49"/>
      <c r="N7" s="49"/>
      <c r="O7" s="49"/>
      <c r="P7" s="49"/>
      <c r="Q7" s="49"/>
      <c r="R7" s="143"/>
      <c r="S7" s="49"/>
      <c r="T7" s="49"/>
      <c r="U7" s="49"/>
      <c r="V7" s="143"/>
      <c r="W7" s="176"/>
    </row>
    <row r="8" spans="1:23" s="273" customFormat="1" ht="16.5" thickTop="1" thickBot="1">
      <c r="A8" s="176" t="s">
        <v>444</v>
      </c>
      <c r="B8" s="176" t="s">
        <v>443</v>
      </c>
      <c r="C8" s="273" t="s">
        <v>47</v>
      </c>
      <c r="D8" s="22"/>
      <c r="E8" s="22" t="str">
        <f t="shared" si="0"/>
        <v>LOTE 5</v>
      </c>
      <c r="F8" s="205" t="s">
        <v>369</v>
      </c>
      <c r="G8" s="408">
        <v>20</v>
      </c>
      <c r="H8" s="408">
        <v>20</v>
      </c>
      <c r="I8" s="409">
        <v>20</v>
      </c>
      <c r="J8" s="410">
        <v>13976</v>
      </c>
      <c r="K8" s="410">
        <v>29603</v>
      </c>
      <c r="L8" s="410">
        <v>36310</v>
      </c>
      <c r="M8" s="49"/>
      <c r="N8" s="49"/>
      <c r="O8" s="49"/>
      <c r="P8" s="49"/>
      <c r="Q8" s="49"/>
      <c r="R8" s="143"/>
      <c r="S8" s="49"/>
      <c r="T8" s="49"/>
      <c r="U8" s="49"/>
      <c r="V8" s="143"/>
      <c r="W8" s="176"/>
    </row>
    <row r="9" spans="1:23" s="273" customFormat="1" ht="16.5" thickTop="1" thickBot="1">
      <c r="A9" s="176" t="s">
        <v>445</v>
      </c>
      <c r="B9" s="176" t="s">
        <v>446</v>
      </c>
      <c r="C9" s="273" t="s">
        <v>59</v>
      </c>
      <c r="D9" s="22"/>
      <c r="E9" s="22" t="str">
        <f t="shared" si="0"/>
        <v>LOTE 4</v>
      </c>
      <c r="F9" s="205" t="s">
        <v>370</v>
      </c>
      <c r="G9" s="408">
        <v>20</v>
      </c>
      <c r="H9" s="408">
        <v>20</v>
      </c>
      <c r="I9" s="409">
        <v>20</v>
      </c>
      <c r="J9" s="410">
        <v>37971</v>
      </c>
      <c r="K9" s="410">
        <v>80498</v>
      </c>
      <c r="L9" s="410">
        <v>101656</v>
      </c>
      <c r="M9" s="49"/>
      <c r="N9" s="49"/>
      <c r="O9" s="49"/>
      <c r="P9" s="49"/>
      <c r="Q9" s="49"/>
      <c r="R9" s="143"/>
      <c r="S9" s="49"/>
      <c r="T9" s="49"/>
      <c r="U9" s="49"/>
      <c r="V9" s="143"/>
      <c r="W9" s="176"/>
    </row>
    <row r="10" spans="1:23" s="273" customFormat="1" ht="16.5" thickTop="1" thickBot="1">
      <c r="A10" s="176" t="s">
        <v>447</v>
      </c>
      <c r="B10" s="176" t="s">
        <v>448</v>
      </c>
      <c r="C10" s="273" t="s">
        <v>59</v>
      </c>
      <c r="D10" s="460"/>
      <c r="E10" s="22" t="str">
        <f t="shared" si="0"/>
        <v>LOTE 4</v>
      </c>
      <c r="F10" s="205" t="s">
        <v>371</v>
      </c>
      <c r="G10" s="408">
        <v>7.7</v>
      </c>
      <c r="H10" s="408">
        <v>7.7</v>
      </c>
      <c r="I10" s="409">
        <v>7.7</v>
      </c>
      <c r="J10" s="410">
        <v>12876.369999999999</v>
      </c>
      <c r="K10" s="410">
        <v>26693.439999999999</v>
      </c>
      <c r="L10" s="410">
        <v>31768.809999999998</v>
      </c>
      <c r="M10" s="49"/>
      <c r="N10" s="49"/>
      <c r="O10" s="49"/>
      <c r="P10" s="49"/>
      <c r="Q10" s="49"/>
      <c r="R10" s="143"/>
      <c r="S10" s="49"/>
      <c r="T10" s="49"/>
      <c r="U10" s="49"/>
      <c r="V10" s="143"/>
      <c r="W10" s="176"/>
    </row>
    <row r="11" spans="1:23" s="273" customFormat="1" ht="16.5" thickTop="1" thickBot="1">
      <c r="A11" s="176" t="s">
        <v>449</v>
      </c>
      <c r="B11" s="176" t="s">
        <v>83</v>
      </c>
      <c r="C11" s="273" t="s">
        <v>59</v>
      </c>
      <c r="D11" s="460"/>
      <c r="E11" s="22" t="str">
        <f t="shared" si="0"/>
        <v>LOTE 4</v>
      </c>
      <c r="F11" s="205" t="s">
        <v>372</v>
      </c>
      <c r="G11" s="408">
        <v>51</v>
      </c>
      <c r="H11" s="408">
        <v>51</v>
      </c>
      <c r="I11" s="409">
        <v>51</v>
      </c>
      <c r="J11" s="410">
        <v>1509</v>
      </c>
      <c r="K11" s="410">
        <v>3309</v>
      </c>
      <c r="L11" s="410">
        <v>3995</v>
      </c>
      <c r="M11" s="49"/>
      <c r="N11" s="49"/>
      <c r="O11" s="49"/>
      <c r="P11" s="49"/>
      <c r="Q11" s="49"/>
      <c r="R11" s="143"/>
      <c r="S11" s="49"/>
      <c r="T11" s="49"/>
      <c r="U11" s="49"/>
      <c r="V11" s="143"/>
      <c r="W11" s="176"/>
    </row>
    <row r="12" spans="1:23" s="273" customFormat="1" ht="14.25" thickTop="1" thickBot="1">
      <c r="A12" s="176" t="s">
        <v>450</v>
      </c>
      <c r="B12" s="176" t="s">
        <v>451</v>
      </c>
      <c r="C12" s="273" t="s">
        <v>47</v>
      </c>
      <c r="D12" s="460"/>
      <c r="E12" s="22" t="str">
        <f t="shared" si="0"/>
        <v>LOTE 5</v>
      </c>
      <c r="F12" s="205" t="s">
        <v>373</v>
      </c>
      <c r="G12" s="408">
        <v>50</v>
      </c>
      <c r="H12" s="408">
        <v>50</v>
      </c>
      <c r="I12" s="409">
        <v>50</v>
      </c>
      <c r="J12" s="403">
        <v>21160</v>
      </c>
      <c r="K12" s="403">
        <v>44393</v>
      </c>
      <c r="L12" s="403">
        <v>55219</v>
      </c>
      <c r="M12" s="49"/>
      <c r="N12" s="49"/>
      <c r="O12" s="49"/>
      <c r="P12" s="49"/>
      <c r="Q12" s="49"/>
      <c r="R12" s="143"/>
      <c r="S12" s="49"/>
      <c r="T12" s="49"/>
      <c r="U12" s="49"/>
      <c r="V12" s="143"/>
      <c r="W12" s="176"/>
    </row>
    <row r="13" spans="1:23" s="273" customFormat="1" ht="16.5" thickTop="1" thickBot="1">
      <c r="A13" s="176" t="s">
        <v>452</v>
      </c>
      <c r="B13" s="176" t="s">
        <v>453</v>
      </c>
      <c r="C13" s="273" t="s">
        <v>30</v>
      </c>
      <c r="D13" s="460"/>
      <c r="E13" s="22" t="str">
        <f t="shared" si="0"/>
        <v>LOTE 6</v>
      </c>
      <c r="F13" s="205" t="s">
        <v>374</v>
      </c>
      <c r="G13" s="408">
        <v>5</v>
      </c>
      <c r="H13" s="408">
        <v>5</v>
      </c>
      <c r="I13" s="409">
        <v>5</v>
      </c>
      <c r="J13" s="410">
        <v>6032</v>
      </c>
      <c r="K13" s="410">
        <v>12644</v>
      </c>
      <c r="L13" s="410">
        <v>15993</v>
      </c>
      <c r="M13" s="49"/>
      <c r="N13" s="49"/>
      <c r="O13" s="49"/>
      <c r="P13" s="49"/>
      <c r="Q13" s="49"/>
      <c r="R13" s="143"/>
      <c r="S13" s="49"/>
      <c r="T13" s="49"/>
      <c r="U13" s="49"/>
      <c r="V13" s="143"/>
      <c r="W13" s="176"/>
    </row>
    <row r="14" spans="1:23" s="273" customFormat="1" ht="16.5" thickTop="1" thickBot="1">
      <c r="A14" s="176" t="s">
        <v>454</v>
      </c>
      <c r="B14" s="176" t="s">
        <v>73</v>
      </c>
      <c r="C14" s="273" t="s">
        <v>30</v>
      </c>
      <c r="D14" s="460"/>
      <c r="E14" s="22" t="str">
        <f t="shared" si="0"/>
        <v>LOTE 6</v>
      </c>
      <c r="F14" s="205" t="s">
        <v>375</v>
      </c>
      <c r="G14" s="408">
        <v>51</v>
      </c>
      <c r="H14" s="408">
        <v>51</v>
      </c>
      <c r="I14" s="409">
        <v>51</v>
      </c>
      <c r="J14" s="410">
        <v>6916</v>
      </c>
      <c r="K14" s="410">
        <v>14850</v>
      </c>
      <c r="L14" s="410">
        <v>18633</v>
      </c>
      <c r="M14" s="49"/>
      <c r="N14" s="49"/>
      <c r="O14" s="49"/>
      <c r="P14" s="49"/>
      <c r="Q14" s="49"/>
      <c r="R14" s="143"/>
      <c r="S14" s="49"/>
      <c r="T14" s="49"/>
      <c r="U14" s="49"/>
      <c r="V14" s="143"/>
      <c r="W14" s="176"/>
    </row>
    <row r="15" spans="1:23" s="273" customFormat="1" ht="16.5" thickTop="1" thickBot="1">
      <c r="A15" s="176" t="s">
        <v>455</v>
      </c>
      <c r="B15" s="176" t="s">
        <v>456</v>
      </c>
      <c r="C15" s="273" t="s">
        <v>30</v>
      </c>
      <c r="D15" s="460"/>
      <c r="E15" s="22" t="str">
        <f t="shared" si="0"/>
        <v>LOTE 6</v>
      </c>
      <c r="F15" s="205" t="s">
        <v>376</v>
      </c>
      <c r="G15" s="408">
        <v>100</v>
      </c>
      <c r="H15" s="408">
        <v>100</v>
      </c>
      <c r="I15" s="409">
        <v>100</v>
      </c>
      <c r="J15" s="410">
        <v>87883</v>
      </c>
      <c r="K15" s="410">
        <v>184034</v>
      </c>
      <c r="L15" s="410">
        <v>233150</v>
      </c>
      <c r="M15" s="49"/>
      <c r="N15" s="49"/>
      <c r="O15" s="49"/>
      <c r="P15" s="49"/>
      <c r="Q15" s="49"/>
      <c r="R15" s="143"/>
      <c r="S15" s="49"/>
      <c r="T15" s="49"/>
      <c r="U15" s="49"/>
      <c r="V15" s="143"/>
      <c r="W15" s="176"/>
    </row>
    <row r="16" spans="1:23" s="273" customFormat="1" ht="16.5" thickTop="1" thickBot="1">
      <c r="A16" s="176" t="s">
        <v>457</v>
      </c>
      <c r="B16" s="176" t="s">
        <v>458</v>
      </c>
      <c r="C16" s="273" t="s">
        <v>30</v>
      </c>
      <c r="D16" s="460"/>
      <c r="E16" s="22" t="str">
        <f t="shared" si="0"/>
        <v>LOTE 6</v>
      </c>
      <c r="F16" s="205" t="s">
        <v>377</v>
      </c>
      <c r="G16" s="408">
        <v>26</v>
      </c>
      <c r="H16" s="408">
        <v>26</v>
      </c>
      <c r="I16" s="409">
        <v>26</v>
      </c>
      <c r="J16" s="410">
        <v>16934</v>
      </c>
      <c r="K16" s="410">
        <v>35607</v>
      </c>
      <c r="L16" s="410">
        <v>45100</v>
      </c>
      <c r="M16" s="49"/>
      <c r="N16" s="49"/>
      <c r="O16" s="49"/>
      <c r="P16" s="49"/>
      <c r="Q16" s="49"/>
      <c r="R16" s="143"/>
      <c r="S16" s="49"/>
      <c r="T16" s="49"/>
      <c r="U16" s="49"/>
      <c r="V16" s="143"/>
      <c r="W16" s="176"/>
    </row>
    <row r="17" spans="1:23" s="273" customFormat="1" ht="16.5" thickTop="1" thickBot="1">
      <c r="A17" s="176" t="s">
        <v>459</v>
      </c>
      <c r="B17" s="176" t="s">
        <v>460</v>
      </c>
      <c r="C17" s="273" t="s">
        <v>30</v>
      </c>
      <c r="D17" s="460"/>
      <c r="E17" s="22" t="str">
        <f t="shared" si="0"/>
        <v>LOTE 6</v>
      </c>
      <c r="F17" s="205" t="s">
        <v>378</v>
      </c>
      <c r="G17" s="408">
        <v>45</v>
      </c>
      <c r="H17" s="408">
        <v>45</v>
      </c>
      <c r="I17" s="409">
        <v>45</v>
      </c>
      <c r="J17" s="410">
        <v>26129</v>
      </c>
      <c r="K17" s="410">
        <v>54589</v>
      </c>
      <c r="L17" s="410">
        <v>68213</v>
      </c>
      <c r="M17" s="49"/>
      <c r="N17" s="49"/>
      <c r="O17" s="49"/>
      <c r="P17" s="49"/>
      <c r="Q17" s="49"/>
      <c r="R17" s="143"/>
      <c r="S17" s="49"/>
      <c r="T17" s="49"/>
      <c r="U17" s="49"/>
      <c r="V17" s="143"/>
      <c r="W17" s="176"/>
    </row>
    <row r="18" spans="1:23" s="273" customFormat="1" ht="16.5" thickTop="1" thickBot="1">
      <c r="A18" s="176" t="s">
        <v>461</v>
      </c>
      <c r="B18" s="176" t="s">
        <v>462</v>
      </c>
      <c r="C18" s="273" t="s">
        <v>30</v>
      </c>
      <c r="D18" s="460"/>
      <c r="E18" s="22" t="str">
        <f t="shared" si="0"/>
        <v>LOTE 6</v>
      </c>
      <c r="F18" s="205" t="s">
        <v>379</v>
      </c>
      <c r="G18" s="408">
        <v>154</v>
      </c>
      <c r="H18" s="408">
        <v>154</v>
      </c>
      <c r="I18" s="409">
        <v>154</v>
      </c>
      <c r="J18" s="410">
        <v>149917</v>
      </c>
      <c r="K18" s="410">
        <v>309028</v>
      </c>
      <c r="L18" s="410">
        <v>381479</v>
      </c>
      <c r="M18" s="49"/>
      <c r="N18" s="49"/>
      <c r="O18" s="49"/>
      <c r="P18" s="49"/>
      <c r="Q18" s="49"/>
      <c r="R18" s="143"/>
      <c r="S18" s="49"/>
      <c r="T18" s="49"/>
      <c r="U18" s="49"/>
      <c r="V18" s="143"/>
      <c r="W18" s="176"/>
    </row>
    <row r="19" spans="1:23" s="273" customFormat="1" ht="16.5" thickTop="1" thickBot="1">
      <c r="A19" s="176" t="s">
        <v>463</v>
      </c>
      <c r="B19" s="176" t="s">
        <v>464</v>
      </c>
      <c r="C19" s="273" t="s">
        <v>59</v>
      </c>
      <c r="D19" s="460"/>
      <c r="E19" s="22" t="str">
        <f t="shared" si="0"/>
        <v>LOTE 4</v>
      </c>
      <c r="F19" s="205" t="s">
        <v>380</v>
      </c>
      <c r="G19" s="408">
        <v>12</v>
      </c>
      <c r="H19" s="408">
        <v>12</v>
      </c>
      <c r="I19" s="409">
        <v>12</v>
      </c>
      <c r="J19" s="410">
        <v>13119</v>
      </c>
      <c r="K19" s="410">
        <v>27667</v>
      </c>
      <c r="L19" s="410">
        <v>34882</v>
      </c>
      <c r="M19" s="49"/>
      <c r="N19" s="49"/>
      <c r="O19" s="49"/>
      <c r="P19" s="49"/>
      <c r="Q19" s="49"/>
      <c r="R19" s="143"/>
      <c r="S19" s="49"/>
      <c r="T19" s="49"/>
      <c r="U19" s="49"/>
      <c r="V19" s="143"/>
      <c r="W19" s="176"/>
    </row>
    <row r="20" spans="1:23" s="273" customFormat="1" ht="16.5" thickTop="1" thickBot="1">
      <c r="A20" s="176" t="s">
        <v>465</v>
      </c>
      <c r="B20" s="176" t="s">
        <v>83</v>
      </c>
      <c r="C20" s="273" t="s">
        <v>59</v>
      </c>
      <c r="D20" s="460"/>
      <c r="E20" s="22" t="str">
        <f t="shared" si="0"/>
        <v>LOTE 4</v>
      </c>
      <c r="F20" s="205" t="s">
        <v>381</v>
      </c>
      <c r="G20" s="408">
        <v>160</v>
      </c>
      <c r="H20" s="408">
        <v>160</v>
      </c>
      <c r="I20" s="409">
        <v>160</v>
      </c>
      <c r="J20" s="410">
        <v>173837</v>
      </c>
      <c r="K20" s="410">
        <v>366426</v>
      </c>
      <c r="L20" s="410">
        <v>464232</v>
      </c>
      <c r="M20" s="49"/>
      <c r="N20" s="49"/>
      <c r="O20" s="49"/>
      <c r="P20" s="49"/>
      <c r="Q20" s="49"/>
      <c r="R20" s="143"/>
      <c r="S20" s="49"/>
      <c r="T20" s="49"/>
      <c r="U20" s="49"/>
      <c r="V20" s="143"/>
      <c r="W20" s="176"/>
    </row>
    <row r="21" spans="1:23" s="273" customFormat="1" ht="16.5" thickTop="1" thickBot="1">
      <c r="A21" s="176" t="s">
        <v>466</v>
      </c>
      <c r="B21" s="176" t="s">
        <v>467</v>
      </c>
      <c r="C21" s="273" t="s">
        <v>59</v>
      </c>
      <c r="D21" s="460"/>
      <c r="E21" s="22" t="str">
        <f t="shared" si="0"/>
        <v>LOTE 4</v>
      </c>
      <c r="F21" s="205" t="s">
        <v>382</v>
      </c>
      <c r="G21" s="408">
        <v>3.3</v>
      </c>
      <c r="H21" s="408">
        <v>3.3</v>
      </c>
      <c r="I21" s="409">
        <v>3.3</v>
      </c>
      <c r="J21" s="410">
        <v>530</v>
      </c>
      <c r="K21" s="410">
        <v>1649</v>
      </c>
      <c r="L21" s="410">
        <v>1165</v>
      </c>
      <c r="M21" s="49"/>
      <c r="N21" s="49"/>
      <c r="O21" s="49"/>
      <c r="P21" s="49"/>
      <c r="Q21" s="49"/>
      <c r="R21" s="143"/>
      <c r="S21" s="49"/>
      <c r="T21" s="49"/>
      <c r="U21" s="49"/>
      <c r="V21" s="143"/>
      <c r="W21" s="176"/>
    </row>
    <row r="22" spans="1:23" s="273" customFormat="1" ht="14.25" thickTop="1" thickBot="1">
      <c r="A22" s="176" t="s">
        <v>468</v>
      </c>
      <c r="B22" s="176" t="s">
        <v>469</v>
      </c>
      <c r="C22" s="273" t="s">
        <v>47</v>
      </c>
      <c r="D22" s="460"/>
      <c r="E22" s="22" t="str">
        <f t="shared" si="0"/>
        <v>LOTE 5</v>
      </c>
      <c r="F22" s="205" t="s">
        <v>383</v>
      </c>
      <c r="G22" s="408">
        <v>45</v>
      </c>
      <c r="H22" s="408">
        <v>45</v>
      </c>
      <c r="I22" s="409">
        <v>45</v>
      </c>
      <c r="J22" s="403">
        <v>67319.5</v>
      </c>
      <c r="K22" s="403">
        <v>139945.9</v>
      </c>
      <c r="L22" s="403">
        <v>175548.7</v>
      </c>
      <c r="M22" s="49"/>
      <c r="N22" s="49"/>
      <c r="O22" s="49"/>
      <c r="P22" s="49"/>
      <c r="Q22" s="49"/>
      <c r="R22" s="143"/>
      <c r="S22" s="49"/>
      <c r="T22" s="49"/>
      <c r="U22" s="49"/>
      <c r="V22" s="143"/>
      <c r="W22" s="176"/>
    </row>
    <row r="23" spans="1:23" s="273" customFormat="1" ht="16.5" thickTop="1" thickBot="1">
      <c r="A23" s="176" t="s">
        <v>470</v>
      </c>
      <c r="B23" s="176" t="s">
        <v>471</v>
      </c>
      <c r="C23" s="273" t="s">
        <v>47</v>
      </c>
      <c r="D23" s="460"/>
      <c r="E23" s="22" t="str">
        <f t="shared" si="0"/>
        <v>LOTE 5</v>
      </c>
      <c r="F23" s="205" t="s">
        <v>384</v>
      </c>
      <c r="G23" s="408">
        <v>20</v>
      </c>
      <c r="H23" s="408">
        <v>20</v>
      </c>
      <c r="I23" s="409">
        <v>20</v>
      </c>
      <c r="J23" s="410">
        <v>13381</v>
      </c>
      <c r="K23" s="410">
        <v>27845</v>
      </c>
      <c r="L23" s="410">
        <v>37549</v>
      </c>
      <c r="M23" s="49"/>
      <c r="N23" s="49"/>
      <c r="O23" s="49"/>
      <c r="P23" s="49"/>
      <c r="Q23" s="49"/>
      <c r="R23" s="143"/>
      <c r="S23" s="49"/>
      <c r="T23" s="49"/>
      <c r="U23" s="49"/>
      <c r="V23" s="143"/>
      <c r="W23" s="176"/>
    </row>
    <row r="24" spans="1:23" s="273" customFormat="1" ht="16.5" thickTop="1" thickBot="1">
      <c r="A24" s="176" t="s">
        <v>472</v>
      </c>
      <c r="B24" s="176" t="s">
        <v>70</v>
      </c>
      <c r="C24" s="273" t="s">
        <v>47</v>
      </c>
      <c r="D24" s="460"/>
      <c r="E24" s="22" t="str">
        <f t="shared" si="0"/>
        <v>LOTE 5</v>
      </c>
      <c r="F24" s="205" t="s">
        <v>385</v>
      </c>
      <c r="G24" s="408">
        <v>35</v>
      </c>
      <c r="H24" s="408">
        <v>35</v>
      </c>
      <c r="I24" s="409">
        <v>35</v>
      </c>
      <c r="J24" s="410">
        <v>52011</v>
      </c>
      <c r="K24" s="410">
        <v>109168</v>
      </c>
      <c r="L24" s="410">
        <v>137696</v>
      </c>
      <c r="M24" s="49"/>
      <c r="N24" s="49"/>
      <c r="O24" s="49"/>
      <c r="P24" s="49"/>
      <c r="Q24" s="49"/>
      <c r="R24" s="143"/>
      <c r="S24" s="49"/>
      <c r="T24" s="49"/>
      <c r="U24" s="49"/>
      <c r="V24" s="143"/>
      <c r="W24" s="176"/>
    </row>
    <row r="25" spans="1:23" s="273" customFormat="1" ht="16.5" thickTop="1" thickBot="1">
      <c r="A25" s="176" t="s">
        <v>473</v>
      </c>
      <c r="B25" s="176" t="s">
        <v>474</v>
      </c>
      <c r="C25" s="273" t="s">
        <v>59</v>
      </c>
      <c r="D25" s="460"/>
      <c r="E25" s="22" t="str">
        <f t="shared" si="0"/>
        <v>LOTE 4</v>
      </c>
      <c r="F25" s="205" t="s">
        <v>386</v>
      </c>
      <c r="G25" s="408">
        <v>6.1</v>
      </c>
      <c r="H25" s="408">
        <v>6.1</v>
      </c>
      <c r="I25" s="409">
        <v>6.1</v>
      </c>
      <c r="J25" s="410">
        <v>9336</v>
      </c>
      <c r="K25" s="410">
        <v>23961</v>
      </c>
      <c r="L25" s="410">
        <v>20568</v>
      </c>
      <c r="M25" s="49"/>
      <c r="N25" s="49"/>
      <c r="O25" s="49"/>
      <c r="P25" s="49"/>
      <c r="Q25" s="49"/>
      <c r="R25" s="143"/>
      <c r="S25" s="49"/>
      <c r="T25" s="49"/>
      <c r="U25" s="49"/>
      <c r="V25" s="143"/>
      <c r="W25" s="176"/>
    </row>
    <row r="26" spans="1:23" s="273" customFormat="1" ht="16.5" thickTop="1" thickBot="1">
      <c r="A26" s="176" t="s">
        <v>475</v>
      </c>
      <c r="B26" s="176" t="s">
        <v>476</v>
      </c>
      <c r="C26" s="273" t="s">
        <v>47</v>
      </c>
      <c r="D26" s="460"/>
      <c r="E26" s="22" t="str">
        <f t="shared" si="0"/>
        <v>LOTE 5</v>
      </c>
      <c r="F26" s="205" t="s">
        <v>387</v>
      </c>
      <c r="G26" s="408">
        <v>30</v>
      </c>
      <c r="H26" s="408">
        <v>30</v>
      </c>
      <c r="I26" s="409">
        <v>30</v>
      </c>
      <c r="J26" s="410">
        <v>2190</v>
      </c>
      <c r="K26" s="410">
        <v>4496</v>
      </c>
      <c r="L26" s="410">
        <v>5502</v>
      </c>
      <c r="M26" s="49"/>
      <c r="N26" s="49"/>
      <c r="O26" s="49"/>
      <c r="P26" s="49"/>
      <c r="Q26" s="49"/>
      <c r="R26" s="143"/>
      <c r="S26" s="49"/>
      <c r="T26" s="49"/>
      <c r="U26" s="49"/>
      <c r="V26" s="143"/>
      <c r="W26" s="176"/>
    </row>
    <row r="27" spans="1:23" s="273" customFormat="1" ht="16.5" thickTop="1" thickBot="1">
      <c r="A27" s="176" t="s">
        <v>477</v>
      </c>
      <c r="B27" s="176" t="s">
        <v>478</v>
      </c>
      <c r="C27" s="273" t="s">
        <v>47</v>
      </c>
      <c r="D27" s="460"/>
      <c r="E27" s="22" t="str">
        <f t="shared" si="0"/>
        <v>LOTE 5</v>
      </c>
      <c r="F27" s="205" t="s">
        <v>388</v>
      </c>
      <c r="G27" s="408">
        <v>8</v>
      </c>
      <c r="H27" s="408">
        <v>8</v>
      </c>
      <c r="I27" s="409">
        <v>8</v>
      </c>
      <c r="J27" s="410">
        <v>15981</v>
      </c>
      <c r="K27" s="410">
        <v>33634</v>
      </c>
      <c r="L27" s="410">
        <v>41010</v>
      </c>
      <c r="M27" s="49"/>
      <c r="N27" s="49"/>
      <c r="O27" s="49"/>
      <c r="P27" s="49"/>
      <c r="Q27" s="49"/>
      <c r="R27" s="143"/>
      <c r="S27" s="49"/>
      <c r="T27" s="49"/>
      <c r="U27" s="49"/>
      <c r="V27" s="143"/>
      <c r="W27" s="176"/>
    </row>
    <row r="28" spans="1:23" s="273" customFormat="1" ht="16.5" thickTop="1" thickBot="1">
      <c r="A28" s="176" t="s">
        <v>479</v>
      </c>
      <c r="B28" s="176" t="s">
        <v>480</v>
      </c>
      <c r="C28" s="273" t="s">
        <v>47</v>
      </c>
      <c r="D28" s="460"/>
      <c r="E28" s="22" t="str">
        <f t="shared" si="0"/>
        <v>LOTE 5</v>
      </c>
      <c r="F28" s="205" t="s">
        <v>389</v>
      </c>
      <c r="G28" s="408">
        <v>15</v>
      </c>
      <c r="H28" s="408">
        <v>15</v>
      </c>
      <c r="I28" s="409">
        <v>15</v>
      </c>
      <c r="J28" s="410">
        <v>10252</v>
      </c>
      <c r="K28" s="410">
        <v>21399</v>
      </c>
      <c r="L28" s="410">
        <v>26609</v>
      </c>
      <c r="M28" s="49"/>
      <c r="N28" s="49"/>
      <c r="O28" s="49"/>
      <c r="P28" s="49"/>
      <c r="Q28" s="49"/>
      <c r="R28" s="143"/>
      <c r="S28" s="49"/>
      <c r="T28" s="49"/>
      <c r="U28" s="49"/>
      <c r="V28" s="143"/>
      <c r="W28" s="176"/>
    </row>
    <row r="29" spans="1:23" s="273" customFormat="1" ht="16.5" thickTop="1" thickBot="1">
      <c r="A29" s="176" t="s">
        <v>481</v>
      </c>
      <c r="B29" s="176" t="s">
        <v>110</v>
      </c>
      <c r="C29" s="273" t="s">
        <v>59</v>
      </c>
      <c r="D29" s="460"/>
      <c r="E29" s="22" t="str">
        <f t="shared" si="0"/>
        <v>LOTE 4</v>
      </c>
      <c r="F29" s="205" t="s">
        <v>390</v>
      </c>
      <c r="G29" s="408">
        <v>25</v>
      </c>
      <c r="H29" s="408">
        <v>25</v>
      </c>
      <c r="I29" s="409">
        <v>25</v>
      </c>
      <c r="J29" s="410">
        <v>11687</v>
      </c>
      <c r="K29" s="410">
        <v>24616</v>
      </c>
      <c r="L29" s="410">
        <v>31099</v>
      </c>
      <c r="M29" s="49"/>
      <c r="N29" s="49"/>
      <c r="O29" s="49"/>
      <c r="P29" s="49"/>
      <c r="Q29" s="49"/>
      <c r="R29" s="143"/>
      <c r="S29" s="49"/>
      <c r="T29" s="49"/>
      <c r="U29" s="49"/>
      <c r="V29" s="143"/>
      <c r="W29" s="176"/>
    </row>
    <row r="30" spans="1:23" s="273" customFormat="1" ht="16.5" thickTop="1" thickBot="1">
      <c r="A30" s="176" t="s">
        <v>482</v>
      </c>
      <c r="B30" s="176" t="s">
        <v>483</v>
      </c>
      <c r="C30" s="273" t="s">
        <v>47</v>
      </c>
      <c r="D30" s="460"/>
      <c r="E30" s="22" t="str">
        <f t="shared" si="0"/>
        <v>LOTE 5</v>
      </c>
      <c r="F30" s="205" t="s">
        <v>391</v>
      </c>
      <c r="G30" s="408">
        <v>35</v>
      </c>
      <c r="H30" s="408">
        <v>35</v>
      </c>
      <c r="I30" s="409">
        <v>35</v>
      </c>
      <c r="J30" s="410">
        <v>28942.880000000001</v>
      </c>
      <c r="K30" s="410">
        <v>60739.61</v>
      </c>
      <c r="L30" s="410">
        <v>76277.959999999992</v>
      </c>
      <c r="M30" s="49"/>
      <c r="N30" s="49"/>
      <c r="O30" s="49"/>
      <c r="P30" s="49"/>
      <c r="Q30" s="49"/>
      <c r="R30" s="143"/>
      <c r="S30" s="49"/>
      <c r="T30" s="49"/>
      <c r="U30" s="49"/>
      <c r="V30" s="143"/>
      <c r="W30" s="176"/>
    </row>
    <row r="31" spans="1:23" s="273" customFormat="1" ht="14.25" thickTop="1" thickBot="1">
      <c r="A31" s="176" t="s">
        <v>484</v>
      </c>
      <c r="B31" s="176" t="s">
        <v>485</v>
      </c>
      <c r="C31" s="273" t="s">
        <v>59</v>
      </c>
      <c r="D31" s="460"/>
      <c r="E31" s="22" t="str">
        <f t="shared" si="0"/>
        <v>LOTE 4</v>
      </c>
      <c r="F31" s="205" t="s">
        <v>392</v>
      </c>
      <c r="G31" s="408">
        <v>15.1</v>
      </c>
      <c r="H31" s="408">
        <v>15.1</v>
      </c>
      <c r="I31" s="409">
        <v>15.1</v>
      </c>
      <c r="J31" s="403">
        <v>69506</v>
      </c>
      <c r="K31" s="403"/>
      <c r="L31" s="403"/>
      <c r="M31" s="49"/>
      <c r="N31" s="49"/>
      <c r="O31" s="49"/>
      <c r="P31" s="49"/>
      <c r="Q31" s="49"/>
      <c r="R31" s="143"/>
      <c r="S31" s="49"/>
      <c r="T31" s="49"/>
      <c r="U31" s="49"/>
      <c r="V31" s="143"/>
      <c r="W31" s="176"/>
    </row>
    <row r="32" spans="1:23" s="273" customFormat="1" ht="16.5" thickTop="1" thickBot="1">
      <c r="A32" s="176" t="s">
        <v>486</v>
      </c>
      <c r="B32" s="176" t="s">
        <v>487</v>
      </c>
      <c r="C32" s="273" t="s">
        <v>47</v>
      </c>
      <c r="D32" s="460"/>
      <c r="E32" s="22" t="str">
        <f t="shared" si="0"/>
        <v>LOTE 5</v>
      </c>
      <c r="F32" s="205" t="s">
        <v>393</v>
      </c>
      <c r="G32" s="408">
        <v>9.6999999999999993</v>
      </c>
      <c r="H32" s="408">
        <v>9.6999999999999993</v>
      </c>
      <c r="I32" s="409">
        <v>9.6999999999999993</v>
      </c>
      <c r="J32" s="410">
        <v>8551</v>
      </c>
      <c r="K32" s="410">
        <v>17932</v>
      </c>
      <c r="L32" s="410">
        <v>22357</v>
      </c>
      <c r="M32" s="49"/>
      <c r="N32" s="49"/>
      <c r="O32" s="49"/>
      <c r="P32" s="49"/>
      <c r="Q32" s="49"/>
      <c r="R32" s="143"/>
      <c r="S32" s="49"/>
      <c r="T32" s="49"/>
      <c r="U32" s="49"/>
      <c r="V32" s="143"/>
      <c r="W32" s="176"/>
    </row>
    <row r="33" spans="1:23" s="273" customFormat="1" ht="16.5" thickTop="1" thickBot="1">
      <c r="A33" s="176" t="s">
        <v>488</v>
      </c>
      <c r="B33" s="176" t="s">
        <v>29</v>
      </c>
      <c r="C33" s="273" t="s">
        <v>30</v>
      </c>
      <c r="D33" s="460"/>
      <c r="E33" s="22" t="str">
        <f t="shared" si="0"/>
        <v>LOTE 6</v>
      </c>
      <c r="F33" s="205" t="s">
        <v>394</v>
      </c>
      <c r="G33" s="408">
        <v>13.2</v>
      </c>
      <c r="H33" s="408">
        <v>13.2</v>
      </c>
      <c r="I33" s="409">
        <v>13.2</v>
      </c>
      <c r="J33" s="410">
        <v>24754</v>
      </c>
      <c r="K33" s="410">
        <v>52174</v>
      </c>
      <c r="L33" s="410">
        <v>65890</v>
      </c>
      <c r="M33" s="49"/>
      <c r="N33" s="49"/>
      <c r="O33" s="49"/>
      <c r="P33" s="49"/>
      <c r="Q33" s="49"/>
      <c r="R33" s="143"/>
      <c r="S33" s="49"/>
      <c r="T33" s="49"/>
      <c r="U33" s="49"/>
      <c r="V33" s="143"/>
      <c r="W33" s="176"/>
    </row>
    <row r="34" spans="1:23" s="273" customFormat="1" ht="16.5" thickTop="1" thickBot="1">
      <c r="A34" s="176" t="s">
        <v>489</v>
      </c>
      <c r="B34" s="176" t="s">
        <v>490</v>
      </c>
      <c r="C34" s="273" t="s">
        <v>47</v>
      </c>
      <c r="D34" s="460"/>
      <c r="E34" s="22" t="str">
        <f t="shared" si="0"/>
        <v>LOTE 5</v>
      </c>
      <c r="F34" s="205" t="s">
        <v>395</v>
      </c>
      <c r="G34" s="408">
        <v>5</v>
      </c>
      <c r="H34" s="408">
        <v>5</v>
      </c>
      <c r="I34" s="409">
        <v>5</v>
      </c>
      <c r="J34" s="410">
        <v>6530</v>
      </c>
      <c r="K34" s="410">
        <v>13584</v>
      </c>
      <c r="L34" s="410">
        <v>16196</v>
      </c>
      <c r="M34" s="49"/>
      <c r="N34" s="49"/>
      <c r="O34" s="49"/>
      <c r="P34" s="49"/>
      <c r="Q34" s="49"/>
      <c r="R34" s="143"/>
      <c r="S34" s="49"/>
      <c r="T34" s="49"/>
      <c r="U34" s="49"/>
      <c r="V34" s="143"/>
      <c r="W34" s="176"/>
    </row>
    <row r="35" spans="1:23" s="273" customFormat="1" ht="16.5" thickTop="1" thickBot="1">
      <c r="A35" s="273" t="s">
        <v>400</v>
      </c>
      <c r="B35" s="273" t="s">
        <v>399</v>
      </c>
      <c r="C35" s="273" t="s">
        <v>401</v>
      </c>
      <c r="D35" s="460"/>
      <c r="E35" s="22" t="s">
        <v>577</v>
      </c>
      <c r="F35" s="206" t="s">
        <v>398</v>
      </c>
      <c r="G35" s="411">
        <v>128</v>
      </c>
      <c r="H35" s="411">
        <v>128</v>
      </c>
      <c r="I35" s="412">
        <v>128</v>
      </c>
      <c r="J35" s="410">
        <v>37502</v>
      </c>
      <c r="K35" s="410">
        <v>79215</v>
      </c>
      <c r="L35" s="410">
        <v>99474</v>
      </c>
      <c r="M35" s="48"/>
      <c r="N35" s="49"/>
      <c r="O35" s="49"/>
      <c r="P35" s="49"/>
      <c r="Q35" s="49"/>
      <c r="R35" s="143"/>
      <c r="S35" s="49"/>
      <c r="T35" s="49"/>
      <c r="U35" s="49"/>
      <c r="V35" s="143"/>
      <c r="W35" s="176"/>
    </row>
    <row r="36" spans="1:23" ht="13.5" thickTop="1">
      <c r="A36" s="180"/>
      <c r="B36" s="180"/>
      <c r="C36" s="180"/>
      <c r="F36" s="180"/>
      <c r="G36" s="156"/>
      <c r="H36" s="156"/>
      <c r="I36" s="156"/>
      <c r="J36" s="201"/>
      <c r="K36" s="201"/>
      <c r="L36" s="201"/>
      <c r="M36" s="200"/>
      <c r="N36" s="217"/>
      <c r="O36" s="217"/>
      <c r="P36" s="217"/>
      <c r="Q36" s="217"/>
      <c r="R36" s="233"/>
      <c r="S36" s="233"/>
      <c r="T36" s="233"/>
      <c r="U36" s="233"/>
      <c r="V36" s="233"/>
      <c r="W36" s="217"/>
    </row>
    <row r="37" spans="1:23">
      <c r="A37" s="180"/>
      <c r="B37" s="180"/>
      <c r="C37" s="180"/>
      <c r="F37" s="180"/>
      <c r="G37" s="156"/>
      <c r="H37" s="156"/>
      <c r="I37" s="156"/>
      <c r="J37" s="202"/>
      <c r="K37" s="202"/>
      <c r="L37" s="202"/>
      <c r="M37" s="200"/>
      <c r="N37" s="217"/>
      <c r="O37" s="217"/>
      <c r="P37" s="217"/>
      <c r="Q37" s="217"/>
      <c r="R37" s="217"/>
      <c r="S37" s="217"/>
      <c r="T37" s="217"/>
      <c r="U37" s="217"/>
      <c r="V37" s="217"/>
      <c r="W37" s="217"/>
    </row>
    <row r="38" spans="1:23">
      <c r="A38" s="180"/>
      <c r="B38" s="180"/>
      <c r="C38" s="180"/>
      <c r="F38" s="180"/>
      <c r="G38" s="155"/>
      <c r="H38" s="155"/>
      <c r="I38" s="154" t="s">
        <v>6</v>
      </c>
      <c r="J38" s="204">
        <f>SUM(J4:J35)</f>
        <v>1013738.75</v>
      </c>
      <c r="K38" s="216">
        <f>SUM(K4:K35)</f>
        <v>1982833.95</v>
      </c>
      <c r="L38" s="216">
        <f>SUM(L4:L35)</f>
        <v>2477179.4699999997</v>
      </c>
      <c r="M38" s="200" t="s">
        <v>243</v>
      </c>
      <c r="N38" s="180"/>
      <c r="O38" s="180"/>
      <c r="P38" s="180"/>
      <c r="Q38" s="180"/>
      <c r="R38" s="180"/>
      <c r="S38" s="180"/>
      <c r="T38" s="180"/>
      <c r="U38" s="180"/>
      <c r="V38" s="180"/>
    </row>
    <row r="39" spans="1:23">
      <c r="A39" s="180"/>
      <c r="B39" s="180"/>
      <c r="C39" s="180"/>
      <c r="F39" s="180"/>
      <c r="G39" s="155"/>
      <c r="H39" s="155"/>
      <c r="I39" s="155"/>
      <c r="J39" s="535">
        <f>SUM(J38:L38)</f>
        <v>5473752.1699999999</v>
      </c>
      <c r="K39" s="535"/>
      <c r="L39" s="535"/>
      <c r="M39" s="200" t="s">
        <v>243</v>
      </c>
      <c r="N39" s="180"/>
      <c r="O39" s="180"/>
      <c r="P39" s="180"/>
      <c r="Q39" s="180"/>
      <c r="R39" s="180"/>
      <c r="S39" s="180"/>
      <c r="T39" s="180"/>
      <c r="U39" s="180"/>
      <c r="V39" s="180"/>
    </row>
    <row r="40" spans="1:23" ht="13.5" thickBot="1">
      <c r="Q40" s="217"/>
      <c r="R40" s="217"/>
      <c r="S40" s="217"/>
      <c r="T40" s="217"/>
      <c r="U40" s="217"/>
      <c r="V40" s="217"/>
      <c r="W40" s="217"/>
    </row>
    <row r="41" spans="1:23" ht="13.5" thickTop="1">
      <c r="H41" s="293"/>
      <c r="I41" s="441" t="s">
        <v>525</v>
      </c>
      <c r="J41" s="442" t="s">
        <v>0</v>
      </c>
      <c r="K41" s="442" t="s">
        <v>1</v>
      </c>
      <c r="L41" s="443" t="s">
        <v>2</v>
      </c>
      <c r="M41" s="481" t="s">
        <v>245</v>
      </c>
      <c r="Q41" s="298"/>
      <c r="R41" s="298"/>
      <c r="S41" s="217"/>
      <c r="T41" s="217"/>
      <c r="U41" s="298"/>
      <c r="V41" s="298"/>
      <c r="W41" s="217"/>
    </row>
    <row r="42" spans="1:23">
      <c r="H42" s="293"/>
      <c r="I42" s="444"/>
      <c r="J42" s="233">
        <f>SUMIFS(J4:J35,$C4:$C35,"ARABA",$D4:$D35,"")+SUMIFS(J4:J35,$C4:$C35,"NAVARRA",$D4:$D35,"")</f>
        <v>367873.37</v>
      </c>
      <c r="K42" s="233">
        <f t="shared" ref="K42:L42" si="1">SUMIFS(K4:K35,$C4:$C35,"ARABA",$D4:$D35,"")+SUMIFS(K4:K35,$C4:$C35,"NAVARRA",$D4:$D35,"")</f>
        <v>634034.43999999994</v>
      </c>
      <c r="L42" s="420">
        <f t="shared" si="1"/>
        <v>788839.81</v>
      </c>
      <c r="M42" s="293">
        <f>SUM(J42:L42)</f>
        <v>1790747.62</v>
      </c>
      <c r="N42" s="217"/>
      <c r="O42" s="217"/>
      <c r="P42" s="217"/>
      <c r="Q42" s="298"/>
      <c r="R42" s="233"/>
      <c r="S42" s="217"/>
      <c r="T42" s="217"/>
      <c r="U42" s="298"/>
      <c r="V42" s="233"/>
      <c r="W42" s="217"/>
    </row>
    <row r="43" spans="1:23">
      <c r="H43" s="293"/>
      <c r="I43" s="444"/>
      <c r="J43" s="233"/>
      <c r="K43" s="233"/>
      <c r="L43" s="420"/>
      <c r="M43" s="293"/>
      <c r="N43" s="217"/>
      <c r="O43" s="217"/>
      <c r="P43" s="217"/>
      <c r="Q43" s="298"/>
      <c r="R43" s="233"/>
      <c r="S43" s="217"/>
      <c r="T43" s="217"/>
      <c r="U43" s="298"/>
      <c r="V43" s="233"/>
      <c r="W43" s="217"/>
    </row>
    <row r="44" spans="1:23">
      <c r="H44" s="293"/>
      <c r="I44" s="444" t="s">
        <v>526</v>
      </c>
      <c r="J44" s="233"/>
      <c r="K44" s="233"/>
      <c r="L44" s="420"/>
      <c r="M44" s="293"/>
      <c r="N44" s="217"/>
      <c r="O44" s="217"/>
      <c r="P44" s="217"/>
      <c r="Q44" s="298"/>
      <c r="R44" s="233"/>
      <c r="S44" s="217"/>
      <c r="T44" s="217"/>
      <c r="U44" s="298"/>
      <c r="V44" s="233"/>
      <c r="W44" s="217"/>
    </row>
    <row r="45" spans="1:23">
      <c r="H45" s="293"/>
      <c r="I45" s="444"/>
      <c r="J45" s="233">
        <f>SUMIFS(J4:J35,$C4:$C35,"GIPUZKOA",$D4:$D35,"")</f>
        <v>327300.38</v>
      </c>
      <c r="K45" s="233">
        <f t="shared" ref="K45:L45" si="2">SUMIFS(K4:K35,$C4:$C35,"GIPUZKOA",$D4:$D35,"")</f>
        <v>685873.51</v>
      </c>
      <c r="L45" s="420">
        <f t="shared" si="2"/>
        <v>859881.65999999992</v>
      </c>
      <c r="M45" s="293">
        <f t="shared" ref="M45:M48" si="3">SUM(J45:L45)</f>
        <v>1873055.5499999998</v>
      </c>
      <c r="N45" s="217"/>
      <c r="O45" s="217"/>
      <c r="P45" s="217"/>
      <c r="Q45" s="298"/>
      <c r="R45" s="233"/>
      <c r="S45" s="217"/>
      <c r="T45" s="217"/>
      <c r="U45" s="298"/>
      <c r="V45" s="233"/>
      <c r="W45" s="217"/>
    </row>
    <row r="46" spans="1:23">
      <c r="H46" s="293"/>
      <c r="I46" s="444"/>
      <c r="J46" s="233"/>
      <c r="K46" s="233"/>
      <c r="L46" s="420"/>
      <c r="M46" s="293"/>
      <c r="N46" s="217"/>
      <c r="O46" s="217"/>
      <c r="P46" s="217"/>
      <c r="Q46" s="298"/>
      <c r="R46" s="233"/>
      <c r="S46" s="217"/>
      <c r="T46" s="217"/>
      <c r="U46" s="298"/>
      <c r="V46" s="233"/>
      <c r="W46" s="217"/>
    </row>
    <row r="47" spans="1:23">
      <c r="H47" s="293"/>
      <c r="I47" s="444" t="s">
        <v>527</v>
      </c>
      <c r="J47" s="233"/>
      <c r="K47" s="233"/>
      <c r="L47" s="420"/>
      <c r="M47" s="293"/>
      <c r="N47" s="217"/>
      <c r="O47" s="217"/>
      <c r="P47" s="217"/>
      <c r="Q47" s="298"/>
      <c r="R47" s="233"/>
      <c r="S47" s="217"/>
      <c r="T47" s="217"/>
      <c r="U47" s="298"/>
      <c r="V47" s="233"/>
      <c r="W47" s="217"/>
    </row>
    <row r="48" spans="1:23" ht="13.5" thickBot="1">
      <c r="H48" s="293"/>
      <c r="I48" s="445"/>
      <c r="J48" s="422">
        <f>SUMIFS(J4:J35,$C4:$C35,"BIZKAIA",$D4:$D35,"")</f>
        <v>318565</v>
      </c>
      <c r="K48" s="422">
        <f t="shared" ref="K48:L48" si="4">SUMIFS(K4:K35,$C4:$C35,"BIZKAIA",$D4:$D35,"")</f>
        <v>662926</v>
      </c>
      <c r="L48" s="423">
        <f t="shared" si="4"/>
        <v>828458</v>
      </c>
      <c r="M48" s="293">
        <f t="shared" si="3"/>
        <v>1809949</v>
      </c>
      <c r="N48" s="217"/>
      <c r="O48" s="217"/>
      <c r="P48" s="217"/>
      <c r="Q48" s="298"/>
      <c r="R48" s="233"/>
      <c r="S48" s="217"/>
      <c r="T48" s="217"/>
      <c r="U48" s="298"/>
      <c r="V48" s="233"/>
      <c r="W48" s="217"/>
    </row>
    <row r="49" spans="9:23" ht="13.5" thickTop="1">
      <c r="J49" s="233"/>
      <c r="K49" s="233"/>
      <c r="L49" s="233"/>
      <c r="M49" s="293"/>
      <c r="N49" s="217"/>
      <c r="O49" s="217"/>
      <c r="P49" s="217"/>
      <c r="Q49" s="217"/>
      <c r="R49" s="233"/>
      <c r="S49" s="217"/>
      <c r="T49" s="217"/>
      <c r="U49" s="217"/>
      <c r="V49" s="233"/>
      <c r="W49" s="217"/>
    </row>
    <row r="50" spans="9:23" ht="13.5" thickBot="1">
      <c r="J50" s="233"/>
      <c r="K50" s="233"/>
      <c r="L50" s="233"/>
      <c r="M50" s="293"/>
      <c r="N50" s="217"/>
      <c r="O50" s="217"/>
      <c r="P50" s="217"/>
      <c r="Q50" s="217"/>
      <c r="R50" s="233"/>
      <c r="S50" s="217"/>
      <c r="T50" s="217"/>
      <c r="U50" s="217"/>
      <c r="V50" s="233"/>
      <c r="W50" s="217"/>
    </row>
    <row r="51" spans="9:23" ht="13.5" thickTop="1">
      <c r="I51" s="441" t="s">
        <v>531</v>
      </c>
      <c r="J51" s="442" t="s">
        <v>0</v>
      </c>
      <c r="K51" s="442" t="s">
        <v>1</v>
      </c>
      <c r="L51" s="443" t="s">
        <v>2</v>
      </c>
      <c r="M51" s="318" t="s">
        <v>245</v>
      </c>
      <c r="N51" s="217"/>
      <c r="O51" s="217"/>
      <c r="P51" s="217"/>
      <c r="Q51" s="298"/>
      <c r="R51" s="298"/>
      <c r="S51" s="217"/>
      <c r="T51" s="217"/>
      <c r="U51" s="298"/>
      <c r="V51" s="298"/>
      <c r="W51" s="217"/>
    </row>
    <row r="52" spans="9:23">
      <c r="I52" s="444"/>
      <c r="J52" s="233">
        <f>SUMIFS(J4:J35,$C4:$C35,"ARABA",$D4:$D35,"X")+SUMIFS(J4:J35,$C4:$C35,"NAVARRA",$D4:$D35,"X")</f>
        <v>0</v>
      </c>
      <c r="K52" s="233">
        <f t="shared" ref="K52:L52" si="5">SUMIFS(K4:K35,$C4:$C35,"ARABA",$D4:$D35,"X")+SUMIFS(K4:K35,$C4:$C35,"NAVARRA",$D4:$D35,"X")</f>
        <v>0</v>
      </c>
      <c r="L52" s="420">
        <f t="shared" si="5"/>
        <v>0</v>
      </c>
      <c r="M52" s="293">
        <f>SUM(J52:L52)</f>
        <v>0</v>
      </c>
      <c r="N52" s="217"/>
      <c r="O52" s="217"/>
      <c r="P52" s="217"/>
      <c r="Q52" s="298"/>
      <c r="R52" s="233"/>
      <c r="S52" s="217"/>
      <c r="T52" s="217"/>
      <c r="U52" s="298"/>
      <c r="V52" s="233"/>
      <c r="W52" s="217"/>
    </row>
    <row r="53" spans="9:23">
      <c r="I53" s="444"/>
      <c r="J53" s="233"/>
      <c r="K53" s="233"/>
      <c r="L53" s="420"/>
      <c r="M53" s="293"/>
      <c r="N53" s="217"/>
      <c r="O53" s="217"/>
      <c r="P53" s="217"/>
      <c r="Q53" s="298"/>
      <c r="R53" s="233"/>
      <c r="S53" s="217"/>
      <c r="T53" s="217"/>
      <c r="U53" s="298"/>
      <c r="V53" s="233"/>
      <c r="W53" s="217"/>
    </row>
    <row r="54" spans="9:23">
      <c r="I54" s="444" t="s">
        <v>532</v>
      </c>
      <c r="J54" s="233"/>
      <c r="K54" s="233"/>
      <c r="L54" s="420"/>
      <c r="M54" s="293"/>
      <c r="N54" s="217"/>
      <c r="O54" s="217"/>
      <c r="P54" s="217"/>
      <c r="Q54" s="298"/>
      <c r="R54" s="233"/>
      <c r="S54" s="217"/>
      <c r="T54" s="217"/>
      <c r="U54" s="298"/>
      <c r="V54" s="233"/>
      <c r="W54" s="217"/>
    </row>
    <row r="55" spans="9:23">
      <c r="I55" s="444"/>
      <c r="J55" s="233">
        <f>SUMIFS(J4:J35,$C4:$C35,"GIPUZKOA",$D4:$D35,"X")</f>
        <v>0</v>
      </c>
      <c r="K55" s="233">
        <f t="shared" ref="K55:L55" si="6">SUMIFS(K4:K35,$C4:$C35,"GIPUZKOA",$D4:$D35,"X")</f>
        <v>0</v>
      </c>
      <c r="L55" s="420">
        <f t="shared" si="6"/>
        <v>0</v>
      </c>
      <c r="M55" s="293">
        <f t="shared" ref="M55:M58" si="7">SUM(J55:L55)</f>
        <v>0</v>
      </c>
      <c r="N55" s="217"/>
      <c r="O55" s="217"/>
      <c r="P55" s="217"/>
      <c r="Q55" s="298"/>
      <c r="R55" s="233"/>
      <c r="S55" s="217"/>
      <c r="T55" s="217"/>
      <c r="U55" s="298"/>
      <c r="V55" s="233"/>
      <c r="W55" s="217"/>
    </row>
    <row r="56" spans="9:23">
      <c r="I56" s="444"/>
      <c r="J56" s="233"/>
      <c r="K56" s="233"/>
      <c r="L56" s="420"/>
      <c r="M56" s="293"/>
      <c r="N56" s="217"/>
      <c r="O56" s="217"/>
      <c r="P56" s="217"/>
      <c r="Q56" s="298"/>
      <c r="R56" s="233"/>
      <c r="S56" s="217"/>
      <c r="T56" s="217"/>
      <c r="U56" s="298"/>
      <c r="V56" s="233"/>
      <c r="W56" s="217"/>
    </row>
    <row r="57" spans="9:23">
      <c r="I57" s="444" t="s">
        <v>533</v>
      </c>
      <c r="J57" s="233"/>
      <c r="K57" s="233"/>
      <c r="L57" s="420"/>
      <c r="M57" s="293"/>
      <c r="N57" s="217"/>
      <c r="O57" s="217"/>
      <c r="P57" s="217"/>
      <c r="Q57" s="298"/>
      <c r="R57" s="233"/>
      <c r="S57" s="217"/>
      <c r="T57" s="217"/>
      <c r="U57" s="298"/>
      <c r="V57" s="233"/>
      <c r="W57" s="217"/>
    </row>
    <row r="58" spans="9:23" ht="13.5" thickBot="1">
      <c r="I58" s="445"/>
      <c r="J58" s="422">
        <f>SUMIFS(J4:J35,$C4:$C35,"BIZKAIA",$D4:$D35,"X")</f>
        <v>0</v>
      </c>
      <c r="K58" s="422">
        <f t="shared" ref="K58:L58" si="8">SUMIFS(K4:K35,$C4:$C35,"BIZKAIA",$D4:$D35,"X")</f>
        <v>0</v>
      </c>
      <c r="L58" s="423">
        <f t="shared" si="8"/>
        <v>0</v>
      </c>
      <c r="M58" s="293">
        <f t="shared" si="7"/>
        <v>0</v>
      </c>
      <c r="N58" s="217"/>
      <c r="O58" s="217"/>
      <c r="P58" s="217"/>
      <c r="Q58" s="298"/>
      <c r="R58" s="233"/>
      <c r="S58" s="217"/>
      <c r="T58" s="217"/>
      <c r="U58" s="298"/>
      <c r="V58" s="233"/>
      <c r="W58" s="217"/>
    </row>
    <row r="59" spans="9:23" ht="13.5" thickTop="1">
      <c r="J59" s="233"/>
      <c r="K59" s="233"/>
      <c r="L59" s="233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</row>
    <row r="60" spans="9:23">
      <c r="J60" s="233"/>
      <c r="K60" s="233"/>
      <c r="L60" s="233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</row>
    <row r="61" spans="9:23">
      <c r="J61" s="233"/>
      <c r="K61" s="233"/>
      <c r="L61" s="233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</row>
    <row r="62" spans="9:23">
      <c r="J62" s="233"/>
      <c r="K62" s="233"/>
      <c r="L62" s="233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</row>
    <row r="63" spans="9:23">
      <c r="J63" s="233"/>
      <c r="K63" s="233"/>
      <c r="L63" s="233"/>
      <c r="M63" s="217"/>
      <c r="N63" s="217"/>
      <c r="O63" s="217"/>
      <c r="P63" s="217"/>
    </row>
    <row r="64" spans="9:23">
      <c r="J64" s="233"/>
      <c r="K64" s="233"/>
      <c r="L64" s="233"/>
      <c r="M64" s="217"/>
      <c r="N64" s="217"/>
      <c r="O64" s="217"/>
      <c r="P64" s="217"/>
    </row>
    <row r="65" spans="10:16">
      <c r="J65" s="233"/>
      <c r="K65" s="233"/>
      <c r="L65" s="233"/>
      <c r="M65" s="217"/>
      <c r="N65" s="217"/>
      <c r="O65" s="217"/>
      <c r="P65" s="217"/>
    </row>
    <row r="66" spans="10:16">
      <c r="J66" s="233"/>
      <c r="K66" s="233"/>
      <c r="L66" s="233"/>
      <c r="M66" s="217"/>
      <c r="N66" s="217"/>
      <c r="O66" s="217"/>
      <c r="P66" s="217"/>
    </row>
    <row r="67" spans="10:16">
      <c r="J67" s="233"/>
      <c r="K67" s="233"/>
      <c r="L67" s="233"/>
      <c r="M67" s="217"/>
      <c r="N67" s="217"/>
      <c r="O67" s="217"/>
      <c r="P67" s="217"/>
    </row>
    <row r="68" spans="10:16">
      <c r="J68" s="233"/>
      <c r="K68" s="233"/>
      <c r="L68" s="233"/>
      <c r="M68" s="217"/>
      <c r="N68" s="217"/>
      <c r="O68" s="217"/>
      <c r="P68" s="217"/>
    </row>
    <row r="69" spans="10:16">
      <c r="J69" s="233"/>
      <c r="K69" s="233"/>
      <c r="L69" s="233"/>
      <c r="M69" s="217"/>
      <c r="N69" s="217"/>
      <c r="O69" s="217"/>
      <c r="P69" s="217"/>
    </row>
    <row r="70" spans="10:16">
      <c r="J70" s="233"/>
      <c r="K70" s="233"/>
      <c r="L70" s="233"/>
      <c r="M70" s="217"/>
      <c r="N70" s="217"/>
      <c r="O70" s="217"/>
      <c r="P70" s="217"/>
    </row>
    <row r="71" spans="10:16">
      <c r="J71" s="233"/>
      <c r="K71" s="233"/>
      <c r="L71" s="233"/>
      <c r="M71" s="217"/>
      <c r="N71" s="217"/>
      <c r="O71" s="217"/>
      <c r="P71" s="217"/>
    </row>
    <row r="72" spans="10:16">
      <c r="J72" s="233"/>
      <c r="K72" s="233"/>
      <c r="L72" s="233"/>
      <c r="M72" s="217"/>
      <c r="N72" s="217"/>
      <c r="O72" s="217"/>
      <c r="P72" s="217"/>
    </row>
    <row r="73" spans="10:16">
      <c r="J73" s="233"/>
      <c r="K73" s="233"/>
      <c r="L73" s="233"/>
      <c r="M73" s="217"/>
      <c r="N73" s="217"/>
      <c r="O73" s="217"/>
      <c r="P73" s="217"/>
    </row>
    <row r="74" spans="10:16">
      <c r="J74" s="233"/>
      <c r="K74" s="233"/>
      <c r="L74" s="233"/>
      <c r="M74" s="217"/>
      <c r="N74" s="217"/>
      <c r="O74" s="217"/>
      <c r="P74" s="217"/>
    </row>
  </sheetData>
  <mergeCells count="4">
    <mergeCell ref="A1:L1"/>
    <mergeCell ref="M1:R1"/>
    <mergeCell ref="S1:V1"/>
    <mergeCell ref="J39:L3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AA19"/>
  <sheetViews>
    <sheetView workbookViewId="0">
      <selection activeCell="D31" sqref="D31"/>
    </sheetView>
  </sheetViews>
  <sheetFormatPr baseColWidth="10" defaultColWidth="9.140625" defaultRowHeight="12.75"/>
  <cols>
    <col min="1" max="1" width="51" bestFit="1" customWidth="1"/>
    <col min="2" max="2" width="13.7109375" bestFit="1" customWidth="1"/>
    <col min="4" max="4" width="23.140625" bestFit="1" customWidth="1"/>
    <col min="6" max="6" width="9.42578125" bestFit="1" customWidth="1"/>
    <col min="22" max="22" width="15.7109375" bestFit="1" customWidth="1"/>
    <col min="23" max="23" width="13.140625" bestFit="1" customWidth="1"/>
    <col min="24" max="24" width="10.42578125" bestFit="1" customWidth="1"/>
    <col min="25" max="25" width="10.140625" bestFit="1" customWidth="1"/>
    <col min="26" max="26" width="15.28515625" customWidth="1"/>
    <col min="27" max="27" width="18.42578125" bestFit="1" customWidth="1"/>
  </cols>
  <sheetData>
    <row r="1" spans="1:27" ht="21.75" thickTop="1" thickBot="1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36" t="s">
        <v>9</v>
      </c>
      <c r="S1" s="536"/>
      <c r="T1" s="536"/>
      <c r="U1" s="536"/>
      <c r="V1" s="536"/>
      <c r="W1" s="536"/>
      <c r="X1" s="536" t="s">
        <v>10</v>
      </c>
      <c r="Y1" s="536"/>
      <c r="Z1" s="536"/>
      <c r="AA1" s="536"/>
    </row>
    <row r="2" spans="1:27" ht="18" thickTop="1" thickBot="1">
      <c r="A2" s="324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193"/>
      <c r="M2" s="186"/>
      <c r="N2" s="186"/>
      <c r="O2" s="186"/>
      <c r="P2" s="186"/>
      <c r="Q2" s="186"/>
      <c r="R2" s="187"/>
      <c r="S2" s="217"/>
      <c r="T2" s="217"/>
      <c r="U2" s="217" t="e">
        <f>#REF!</f>
        <v>#REF!</v>
      </c>
      <c r="V2" s="217" t="e">
        <f>#REF!</f>
        <v>#REF!</v>
      </c>
      <c r="W2" s="188"/>
      <c r="X2" s="187"/>
      <c r="Y2" s="217" t="e">
        <f>#REF!</f>
        <v>#REF!</v>
      </c>
      <c r="Z2" s="217" t="e">
        <f>#REF!</f>
        <v>#REF!</v>
      </c>
      <c r="AA2" s="188"/>
    </row>
    <row r="3" spans="1:27" ht="33" thickTop="1" thickBot="1">
      <c r="A3" s="208" t="s">
        <v>11</v>
      </c>
      <c r="B3" s="208" t="s">
        <v>12</v>
      </c>
      <c r="C3" s="208" t="s">
        <v>13</v>
      </c>
      <c r="D3" s="208" t="s">
        <v>14</v>
      </c>
      <c r="E3" s="208" t="s">
        <v>15</v>
      </c>
      <c r="F3" s="208" t="s">
        <v>16</v>
      </c>
      <c r="G3" s="208" t="s">
        <v>17</v>
      </c>
      <c r="H3" s="208" t="s">
        <v>18</v>
      </c>
      <c r="I3" s="208" t="s">
        <v>19</v>
      </c>
      <c r="J3" s="208" t="s">
        <v>20</v>
      </c>
      <c r="K3" s="208" t="s">
        <v>21</v>
      </c>
      <c r="L3" s="189" t="s">
        <v>0</v>
      </c>
      <c r="M3" s="189" t="s">
        <v>1</v>
      </c>
      <c r="N3" s="189" t="s">
        <v>2</v>
      </c>
      <c r="O3" s="189" t="s">
        <v>3</v>
      </c>
      <c r="P3" s="189" t="s">
        <v>4</v>
      </c>
      <c r="Q3" s="189" t="s">
        <v>5</v>
      </c>
      <c r="R3" s="192" t="s">
        <v>22</v>
      </c>
      <c r="S3" s="190" t="s">
        <v>23</v>
      </c>
      <c r="T3" s="194" t="s">
        <v>9</v>
      </c>
      <c r="U3" s="190" t="s">
        <v>24</v>
      </c>
      <c r="V3" s="195" t="s">
        <v>7</v>
      </c>
      <c r="W3" s="196" t="s">
        <v>25</v>
      </c>
      <c r="X3" s="197" t="s">
        <v>26</v>
      </c>
      <c r="Y3" s="190" t="s">
        <v>24</v>
      </c>
      <c r="Z3" s="190" t="s">
        <v>7</v>
      </c>
      <c r="AA3" s="198" t="s">
        <v>27</v>
      </c>
    </row>
    <row r="4" spans="1:27" s="273" customFormat="1" ht="14.25" thickTop="1" thickBot="1">
      <c r="A4" s="166" t="s">
        <v>414</v>
      </c>
      <c r="B4" s="250" t="s">
        <v>413</v>
      </c>
      <c r="C4" s="250" t="s">
        <v>47</v>
      </c>
      <c r="D4" s="250" t="s">
        <v>415</v>
      </c>
      <c r="E4" s="166"/>
      <c r="F4" s="168">
        <v>525</v>
      </c>
      <c r="G4" s="168">
        <v>525</v>
      </c>
      <c r="H4" s="168">
        <v>525</v>
      </c>
      <c r="I4" s="168">
        <v>525</v>
      </c>
      <c r="J4" s="168">
        <v>525</v>
      </c>
      <c r="K4" s="169">
        <v>550</v>
      </c>
      <c r="L4" s="327">
        <v>217419.54407999999</v>
      </c>
      <c r="M4" s="327">
        <v>256353.35671999998</v>
      </c>
      <c r="N4" s="327">
        <v>151044.42976</v>
      </c>
      <c r="O4" s="327">
        <v>236651.90936000002</v>
      </c>
      <c r="P4" s="327">
        <v>308890.54968000005</v>
      </c>
      <c r="Q4" s="327">
        <v>1175050.6104000001</v>
      </c>
      <c r="R4" s="248" t="e">
        <f>(L4*L$15)+(M4*M$15)+(N4*N$15)+(O4*O$15)+(P4*P$15)+(Q4*Q$15)</f>
        <v>#REF!</v>
      </c>
      <c r="S4" s="249" t="e">
        <f>(F4*F$14)+(G4*G$14)+(H4*H$14)+(I4*I$14)+(J4*J$14)+(K4*K$14)</f>
        <v>#REF!</v>
      </c>
      <c r="T4" s="249" t="e">
        <f>R4+S4</f>
        <v>#REF!</v>
      </c>
      <c r="U4" s="249" t="e">
        <f>(1+(U$2/100))*T4</f>
        <v>#REF!</v>
      </c>
      <c r="V4" s="249" t="e">
        <f>(1+(V$2/100))*U4</f>
        <v>#REF!</v>
      </c>
      <c r="W4" s="251" t="e">
        <f>IF(V4&gt;=10000,ROUNDUP(V4,-2),ROUNDUP(V4,-1))</f>
        <v>#REF!</v>
      </c>
      <c r="X4" s="248" t="e">
        <f>L4*L$14+M4*M$14+N4*N$14+O4*O$14+P4*P$14+Q4*Q$14</f>
        <v>#REF!</v>
      </c>
      <c r="Y4" s="249" t="e">
        <f>(1+(Y$2/100))*X4</f>
        <v>#REF!</v>
      </c>
      <c r="Z4" s="249" t="e">
        <f>(1+(Z$2/100))*Y4</f>
        <v>#REF!</v>
      </c>
      <c r="AA4" s="251" t="e">
        <f>IF(Z4&gt;=10000,ROUNDUP(Z4,-2),ROUNDUP(Z4,-1))</f>
        <v>#REF!</v>
      </c>
    </row>
    <row r="5" spans="1:27" s="273" customFormat="1" ht="14.25" thickTop="1" thickBot="1">
      <c r="A5" s="166" t="s">
        <v>416</v>
      </c>
      <c r="B5" s="250" t="s">
        <v>83</v>
      </c>
      <c r="C5" s="250" t="s">
        <v>59</v>
      </c>
      <c r="D5" s="250" t="s">
        <v>417</v>
      </c>
      <c r="E5" s="166"/>
      <c r="F5" s="168">
        <v>1500</v>
      </c>
      <c r="G5" s="168">
        <v>1500</v>
      </c>
      <c r="H5" s="168">
        <v>1500</v>
      </c>
      <c r="I5" s="168">
        <v>1500</v>
      </c>
      <c r="J5" s="168">
        <v>1500</v>
      </c>
      <c r="K5" s="169">
        <v>1500</v>
      </c>
      <c r="L5" s="327">
        <v>666935.81816000002</v>
      </c>
      <c r="M5" s="327">
        <v>828181.36783999996</v>
      </c>
      <c r="N5" s="327">
        <v>472381.32864000008</v>
      </c>
      <c r="O5" s="327">
        <v>766105.61632000003</v>
      </c>
      <c r="P5" s="327">
        <v>1009866.4942399999</v>
      </c>
      <c r="Q5" s="327">
        <v>3826742.9747999995</v>
      </c>
      <c r="R5" s="248" t="e">
        <f>(L5*L$15)+(M5*M$15)+(N5*N$15)+(O5*O$15)+(P5*P$15)+(Q5*Q$15)</f>
        <v>#REF!</v>
      </c>
      <c r="S5" s="249" t="e">
        <f>(F5*F$14)+(G5*G$14)+(H5*H$14)+(I5*I$14)+(J5*J$14)+(K5*K$14)</f>
        <v>#REF!</v>
      </c>
      <c r="T5" s="249" t="e">
        <f t="shared" ref="T5:T13" si="0">R5+S5</f>
        <v>#REF!</v>
      </c>
      <c r="U5" s="249" t="e">
        <f t="shared" ref="U5:U13" si="1">(1+(U$2/100))*T5</f>
        <v>#REF!</v>
      </c>
      <c r="V5" s="249" t="e">
        <f t="shared" ref="V5:V13" si="2">(1+(V$2/100))*U5</f>
        <v>#REF!</v>
      </c>
      <c r="W5" s="251" t="e">
        <f t="shared" ref="W5:W13" si="3">IF(V5&gt;=10000,ROUNDUP(V5,-2),ROUNDUP(V5,-1))</f>
        <v>#REF!</v>
      </c>
      <c r="X5" s="248" t="e">
        <f>L5*L$14+M5*M$14+N5*N$14+O5*O$14+P5*P$14+Q5*Q$14</f>
        <v>#REF!</v>
      </c>
      <c r="Y5" s="249" t="e">
        <f t="shared" ref="Y5:Y13" si="4">(1+(Y$2/100))*X5</f>
        <v>#REF!</v>
      </c>
      <c r="Z5" s="249" t="e">
        <f t="shared" ref="Z5:Z13" si="5">(1+(Z$2/100))*Y5</f>
        <v>#REF!</v>
      </c>
      <c r="AA5" s="251" t="e">
        <f t="shared" ref="AA5:AA13" si="6">IF(Z5&gt;=10000,ROUNDUP(Z5,-2),ROUNDUP(Z5,-1))</f>
        <v>#REF!</v>
      </c>
    </row>
    <row r="6" spans="1:27" s="273" customFormat="1" ht="14.25" thickTop="1" thickBot="1">
      <c r="A6" s="166" t="s">
        <v>418</v>
      </c>
      <c r="B6" s="250" t="s">
        <v>46</v>
      </c>
      <c r="C6" s="250" t="s">
        <v>47</v>
      </c>
      <c r="D6" s="250" t="s">
        <v>419</v>
      </c>
      <c r="E6" s="166"/>
      <c r="F6" s="168">
        <v>3700</v>
      </c>
      <c r="G6" s="168">
        <v>3700</v>
      </c>
      <c r="H6" s="168">
        <v>3700</v>
      </c>
      <c r="I6" s="168">
        <v>3700</v>
      </c>
      <c r="J6" s="168">
        <v>3700</v>
      </c>
      <c r="K6" s="169">
        <v>3700</v>
      </c>
      <c r="L6" s="327">
        <v>1604645.68096</v>
      </c>
      <c r="M6" s="327">
        <v>1970005.5099200003</v>
      </c>
      <c r="N6" s="327">
        <v>1130963.0886400002</v>
      </c>
      <c r="O6" s="327">
        <v>1830471.1028800004</v>
      </c>
      <c r="P6" s="327">
        <v>2366576.9825600004</v>
      </c>
      <c r="Q6" s="327">
        <v>9457128.0350400005</v>
      </c>
      <c r="R6" s="248" t="e">
        <f>(L6*L$15)+(M6*M$15)+(N6*N$15)+(O6*O$15)+(P6*P$15)+(Q6*Q$15)</f>
        <v>#REF!</v>
      </c>
      <c r="S6" s="249" t="e">
        <f>(F6*F$14)+(G6*G$14)+(H6*H$14)+(I6*I$14)+(J6*J$14)+(K6*K$14)</f>
        <v>#REF!</v>
      </c>
      <c r="T6" s="249" t="e">
        <f t="shared" si="0"/>
        <v>#REF!</v>
      </c>
      <c r="U6" s="249" t="e">
        <f t="shared" si="1"/>
        <v>#REF!</v>
      </c>
      <c r="V6" s="249" t="e">
        <f t="shared" si="2"/>
        <v>#REF!</v>
      </c>
      <c r="W6" s="251" t="e">
        <f t="shared" si="3"/>
        <v>#REF!</v>
      </c>
      <c r="X6" s="248" t="e">
        <f>L6*L$14+M6*M$14+N6*N$14+O6*O$14+P6*P$14+Q6*Q$14</f>
        <v>#REF!</v>
      </c>
      <c r="Y6" s="249" t="e">
        <f t="shared" si="4"/>
        <v>#REF!</v>
      </c>
      <c r="Z6" s="249" t="e">
        <f t="shared" si="5"/>
        <v>#REF!</v>
      </c>
      <c r="AA6" s="251" t="e">
        <f t="shared" si="6"/>
        <v>#REF!</v>
      </c>
    </row>
    <row r="7" spans="1:27" s="273" customFormat="1" ht="14.25" thickTop="1" thickBot="1">
      <c r="A7" s="166" t="s">
        <v>420</v>
      </c>
      <c r="B7" s="250" t="s">
        <v>145</v>
      </c>
      <c r="C7" s="250" t="s">
        <v>30</v>
      </c>
      <c r="D7" s="250" t="s">
        <v>421</v>
      </c>
      <c r="E7" s="166"/>
      <c r="F7" s="168">
        <v>3700</v>
      </c>
      <c r="G7" s="168">
        <v>3700</v>
      </c>
      <c r="H7" s="168">
        <v>3700</v>
      </c>
      <c r="I7" s="168">
        <v>3700</v>
      </c>
      <c r="J7" s="168">
        <v>3700</v>
      </c>
      <c r="K7" s="169">
        <v>3700</v>
      </c>
      <c r="L7" s="327">
        <v>1909054.4446400001</v>
      </c>
      <c r="M7" s="327">
        <v>2313738.7969599999</v>
      </c>
      <c r="N7" s="327">
        <v>1346015.3457600002</v>
      </c>
      <c r="O7" s="327">
        <v>2164181.53632</v>
      </c>
      <c r="P7" s="327">
        <v>2780005.5507200002</v>
      </c>
      <c r="Q7" s="327">
        <v>11480719.125599999</v>
      </c>
      <c r="R7" s="248" t="e">
        <f>(L7*L$15)+(M7*M$15)+(N7*N$15)+(O7*O$15)+(P7*P$15)+(Q7*Q$15)</f>
        <v>#REF!</v>
      </c>
      <c r="S7" s="249" t="e">
        <f>(F7*F$14)+(G7*G$14)+(H7*H$14)+(I7*I$14)+(J7*J$14)+(K7*K$14)</f>
        <v>#REF!</v>
      </c>
      <c r="T7" s="249" t="e">
        <f t="shared" si="0"/>
        <v>#REF!</v>
      </c>
      <c r="U7" s="249" t="e">
        <f t="shared" si="1"/>
        <v>#REF!</v>
      </c>
      <c r="V7" s="249" t="e">
        <f t="shared" si="2"/>
        <v>#REF!</v>
      </c>
      <c r="W7" s="251" t="e">
        <f t="shared" si="3"/>
        <v>#REF!</v>
      </c>
      <c r="X7" s="248" t="e">
        <f>L7*L$14+M7*M$14+N7*N$14+O7*O$14+P7*P$14+Q7*Q$14</f>
        <v>#REF!</v>
      </c>
      <c r="Y7" s="249" t="e">
        <f t="shared" si="4"/>
        <v>#REF!</v>
      </c>
      <c r="Z7" s="249" t="e">
        <f t="shared" si="5"/>
        <v>#REF!</v>
      </c>
      <c r="AA7" s="251" t="e">
        <f t="shared" si="6"/>
        <v>#REF!</v>
      </c>
    </row>
    <row r="8" spans="1:27" s="273" customFormat="1" ht="14.25" thickTop="1" thickBot="1">
      <c r="A8" s="166" t="s">
        <v>422</v>
      </c>
      <c r="B8" s="250"/>
      <c r="C8" s="250"/>
      <c r="D8" s="250" t="s">
        <v>426</v>
      </c>
      <c r="E8" s="166"/>
      <c r="F8" s="168"/>
      <c r="G8" s="168"/>
      <c r="H8" s="168"/>
      <c r="I8" s="168"/>
      <c r="J8" s="168"/>
      <c r="K8" s="169"/>
      <c r="L8" s="327"/>
      <c r="M8" s="327"/>
      <c r="N8" s="327"/>
      <c r="O8" s="327"/>
      <c r="P8" s="327"/>
      <c r="Q8" s="327"/>
      <c r="R8" s="248"/>
      <c r="S8" s="249"/>
      <c r="T8" s="249"/>
      <c r="U8" s="249"/>
      <c r="V8" s="249"/>
      <c r="W8" s="251"/>
      <c r="X8" s="248"/>
      <c r="Y8" s="249"/>
      <c r="Z8" s="249"/>
      <c r="AA8" s="251"/>
    </row>
    <row r="9" spans="1:27" s="273" customFormat="1" ht="14.25" thickTop="1" thickBot="1">
      <c r="A9" s="166" t="s">
        <v>423</v>
      </c>
      <c r="B9" s="250"/>
      <c r="C9" s="250"/>
      <c r="D9" s="250" t="s">
        <v>427</v>
      </c>
      <c r="E9" s="166"/>
      <c r="F9" s="168"/>
      <c r="G9" s="168"/>
      <c r="H9" s="168"/>
      <c r="I9" s="168"/>
      <c r="J9" s="168"/>
      <c r="K9" s="169"/>
      <c r="L9" s="327"/>
      <c r="M9" s="327"/>
      <c r="N9" s="327"/>
      <c r="O9" s="327"/>
      <c r="P9" s="327"/>
      <c r="Q9" s="327"/>
      <c r="R9" s="248"/>
      <c r="S9" s="249"/>
      <c r="T9" s="249"/>
      <c r="U9" s="249"/>
      <c r="V9" s="249"/>
      <c r="W9" s="251"/>
      <c r="X9" s="248"/>
      <c r="Y9" s="249"/>
      <c r="Z9" s="249"/>
      <c r="AA9" s="251"/>
    </row>
    <row r="10" spans="1:27" s="273" customFormat="1" ht="14.25" thickTop="1" thickBot="1">
      <c r="A10" s="166" t="s">
        <v>424</v>
      </c>
      <c r="B10" s="250"/>
      <c r="C10" s="250"/>
      <c r="D10" s="250" t="s">
        <v>428</v>
      </c>
      <c r="E10" s="166"/>
      <c r="F10" s="168"/>
      <c r="G10" s="168"/>
      <c r="H10" s="168"/>
      <c r="I10" s="168"/>
      <c r="J10" s="168"/>
      <c r="K10" s="169"/>
      <c r="L10" s="327"/>
      <c r="M10" s="327"/>
      <c r="N10" s="327"/>
      <c r="O10" s="327"/>
      <c r="P10" s="327"/>
      <c r="Q10" s="327"/>
      <c r="R10" s="248"/>
      <c r="S10" s="249"/>
      <c r="T10" s="249"/>
      <c r="U10" s="249"/>
      <c r="V10" s="249"/>
      <c r="W10" s="251"/>
      <c r="X10" s="248"/>
      <c r="Y10" s="249"/>
      <c r="Z10" s="249"/>
      <c r="AA10" s="251"/>
    </row>
    <row r="11" spans="1:27" s="273" customFormat="1" ht="14.25" thickTop="1" thickBot="1">
      <c r="A11" s="166" t="s">
        <v>425</v>
      </c>
      <c r="B11" s="250"/>
      <c r="C11" s="250"/>
      <c r="D11" s="250" t="s">
        <v>429</v>
      </c>
      <c r="E11" s="166"/>
      <c r="F11" s="168"/>
      <c r="G11" s="168"/>
      <c r="H11" s="168"/>
      <c r="I11" s="168"/>
      <c r="J11" s="168"/>
      <c r="K11" s="169"/>
      <c r="L11" s="327"/>
      <c r="M11" s="327"/>
      <c r="N11" s="327"/>
      <c r="O11" s="327"/>
      <c r="P11" s="327"/>
      <c r="Q11" s="327"/>
      <c r="R11" s="248"/>
      <c r="S11" s="249"/>
      <c r="T11" s="249"/>
      <c r="U11" s="249"/>
      <c r="V11" s="249"/>
      <c r="W11" s="251"/>
      <c r="X11" s="248"/>
      <c r="Y11" s="249"/>
      <c r="Z11" s="249"/>
      <c r="AA11" s="251"/>
    </row>
    <row r="12" spans="1:27" s="273" customFormat="1" ht="14.25" thickTop="1" thickBot="1">
      <c r="A12" s="166"/>
      <c r="B12" s="250"/>
      <c r="C12" s="250"/>
      <c r="D12" s="250"/>
      <c r="E12" s="166"/>
      <c r="F12" s="168"/>
      <c r="G12" s="168"/>
      <c r="H12" s="168"/>
      <c r="I12" s="168"/>
      <c r="J12" s="168"/>
      <c r="K12" s="169"/>
      <c r="L12" s="327"/>
      <c r="M12" s="327"/>
      <c r="N12" s="327"/>
      <c r="O12" s="327"/>
      <c r="P12" s="327"/>
      <c r="Q12" s="327"/>
      <c r="R12" s="248"/>
      <c r="S12" s="249"/>
      <c r="T12" s="249"/>
      <c r="U12" s="249"/>
      <c r="V12" s="249"/>
      <c r="W12" s="251"/>
      <c r="X12" s="248"/>
      <c r="Y12" s="249"/>
      <c r="Z12" s="249"/>
      <c r="AA12" s="251"/>
    </row>
    <row r="13" spans="1:27" s="273" customFormat="1" ht="14.25" thickTop="1" thickBot="1">
      <c r="A13" s="166" t="s">
        <v>414</v>
      </c>
      <c r="B13" s="250" t="s">
        <v>413</v>
      </c>
      <c r="C13" s="250" t="s">
        <v>47</v>
      </c>
      <c r="D13" s="250" t="s">
        <v>415</v>
      </c>
      <c r="E13" s="166"/>
      <c r="F13" s="168">
        <v>525</v>
      </c>
      <c r="G13" s="168">
        <v>525</v>
      </c>
      <c r="H13" s="168">
        <v>525</v>
      </c>
      <c r="I13" s="168">
        <v>525</v>
      </c>
      <c r="J13" s="168">
        <v>525</v>
      </c>
      <c r="K13" s="169">
        <v>550</v>
      </c>
      <c r="L13" s="327">
        <v>343075</v>
      </c>
      <c r="M13" s="327">
        <v>437018</v>
      </c>
      <c r="N13" s="327">
        <v>286718</v>
      </c>
      <c r="O13" s="327">
        <v>474137</v>
      </c>
      <c r="P13" s="327">
        <v>671993</v>
      </c>
      <c r="Q13" s="327">
        <v>2630804</v>
      </c>
      <c r="R13" s="248" t="e">
        <f>(L13*L$15)+(M13*M$15)+(N13*N$15)+(O13*O$15)+(P13*P$15)+(Q13*Q$15)</f>
        <v>#REF!</v>
      </c>
      <c r="S13" s="249" t="e">
        <f>(F13*F$14)+(G13*G$14)+(H13*H$14)+(I13*I$14)+(J13*J$14)+(K13*K$14)</f>
        <v>#REF!</v>
      </c>
      <c r="T13" s="249" t="e">
        <f t="shared" si="0"/>
        <v>#REF!</v>
      </c>
      <c r="U13" s="249" t="e">
        <f t="shared" si="1"/>
        <v>#REF!</v>
      </c>
      <c r="V13" s="249" t="e">
        <f t="shared" si="2"/>
        <v>#REF!</v>
      </c>
      <c r="W13" s="251" t="e">
        <f t="shared" si="3"/>
        <v>#REF!</v>
      </c>
      <c r="X13" s="248" t="e">
        <f>L13*L$14+M13*M$14+N13*N$14+O13*O$14+P13*P$14+Q13*Q$14</f>
        <v>#REF!</v>
      </c>
      <c r="Y13" s="249" t="e">
        <f t="shared" si="4"/>
        <v>#REF!</v>
      </c>
      <c r="Z13" s="249" t="e">
        <f t="shared" si="5"/>
        <v>#REF!</v>
      </c>
      <c r="AA13" s="251" t="e">
        <f t="shared" si="6"/>
        <v>#REF!</v>
      </c>
    </row>
    <row r="14" spans="1:27" ht="13.5" thickTop="1">
      <c r="A14" s="324"/>
      <c r="B14" s="324"/>
      <c r="C14" s="324"/>
      <c r="D14" s="324"/>
      <c r="E14" s="324" t="s">
        <v>23</v>
      </c>
      <c r="F14" s="243" t="e">
        <f>#REF!</f>
        <v>#REF!</v>
      </c>
      <c r="G14" s="243" t="e">
        <f>#REF!</f>
        <v>#REF!</v>
      </c>
      <c r="H14" s="243" t="e">
        <f>#REF!</f>
        <v>#REF!</v>
      </c>
      <c r="I14" s="243" t="e">
        <f>#REF!</f>
        <v>#REF!</v>
      </c>
      <c r="J14" s="243" t="e">
        <f>#REF!</f>
        <v>#REF!</v>
      </c>
      <c r="K14" s="243" t="e">
        <f>#REF!</f>
        <v>#REF!</v>
      </c>
      <c r="L14" s="242" t="e">
        <f>#REF!</f>
        <v>#REF!</v>
      </c>
      <c r="M14" s="242" t="e">
        <f>#REF!</f>
        <v>#REF!</v>
      </c>
      <c r="N14" s="242" t="e">
        <f>#REF!</f>
        <v>#REF!</v>
      </c>
      <c r="O14" s="242" t="e">
        <f>#REF!</f>
        <v>#REF!</v>
      </c>
      <c r="P14" s="242" t="e">
        <f>#REF!</f>
        <v>#REF!</v>
      </c>
      <c r="Q14" s="242" t="e">
        <f>#REF!</f>
        <v>#REF!</v>
      </c>
      <c r="R14" s="324" t="s">
        <v>26</v>
      </c>
      <c r="S14" s="324"/>
      <c r="T14" s="324"/>
      <c r="U14" s="324"/>
      <c r="V14" s="324"/>
      <c r="W14" s="293" t="e">
        <f>SUM(W4:W13)</f>
        <v>#REF!</v>
      </c>
      <c r="X14" s="293"/>
      <c r="Y14" s="293"/>
      <c r="Z14" s="293"/>
      <c r="AA14" s="293" t="e">
        <f>SUM(AA4:AA13)</f>
        <v>#REF!</v>
      </c>
    </row>
    <row r="15" spans="1:27">
      <c r="A15" s="324"/>
      <c r="B15" s="324"/>
      <c r="C15" s="324"/>
      <c r="D15" s="324"/>
      <c r="E15" s="324"/>
      <c r="F15" s="243"/>
      <c r="G15" s="243"/>
      <c r="H15" s="243"/>
      <c r="I15" s="243"/>
      <c r="J15" s="243"/>
      <c r="K15" s="243"/>
      <c r="L15" s="174" t="e">
        <f>#REF!</f>
        <v>#REF!</v>
      </c>
      <c r="M15" s="174" t="e">
        <f>#REF!</f>
        <v>#REF!</v>
      </c>
      <c r="N15" s="174" t="e">
        <f>#REF!</f>
        <v>#REF!</v>
      </c>
      <c r="O15" s="174" t="e">
        <f>#REF!</f>
        <v>#REF!</v>
      </c>
      <c r="P15" s="174" t="e">
        <f>#REF!</f>
        <v>#REF!</v>
      </c>
      <c r="Q15" s="174" t="e">
        <f>#REF!</f>
        <v>#REF!</v>
      </c>
      <c r="R15" s="324" t="s">
        <v>22</v>
      </c>
      <c r="S15" s="324"/>
      <c r="T15" s="324"/>
      <c r="U15" s="324"/>
      <c r="V15" s="324"/>
      <c r="W15" s="324"/>
      <c r="X15" s="324"/>
      <c r="Y15" s="324"/>
      <c r="Z15" s="324"/>
      <c r="AA15" s="324"/>
    </row>
    <row r="16" spans="1:27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 t="s">
        <v>6</v>
      </c>
      <c r="L16" s="293">
        <f t="shared" ref="L16:Q16" si="7">SUM(L4:L13)</f>
        <v>4741130.4878400005</v>
      </c>
      <c r="M16" s="293">
        <f t="shared" si="7"/>
        <v>5805297.03144</v>
      </c>
      <c r="N16" s="293">
        <f t="shared" si="7"/>
        <v>3387122.1928000003</v>
      </c>
      <c r="O16" s="293">
        <f t="shared" si="7"/>
        <v>5471547.1648800001</v>
      </c>
      <c r="P16" s="293">
        <f t="shared" si="7"/>
        <v>7137332.5772000011</v>
      </c>
      <c r="Q16" s="293">
        <f t="shared" si="7"/>
        <v>28570444.745839998</v>
      </c>
      <c r="R16" s="324" t="s">
        <v>243</v>
      </c>
      <c r="S16" s="324"/>
      <c r="T16" s="324"/>
      <c r="U16" s="324"/>
      <c r="V16" s="324"/>
      <c r="W16" s="324"/>
      <c r="X16" s="324"/>
      <c r="Y16" s="324"/>
      <c r="Z16" s="324"/>
      <c r="AA16" s="324"/>
    </row>
    <row r="17" spans="1:27">
      <c r="A17" s="324"/>
      <c r="B17" s="324"/>
      <c r="C17" s="324"/>
      <c r="D17" s="304"/>
      <c r="E17" s="304"/>
      <c r="F17" s="304"/>
      <c r="G17" s="304"/>
      <c r="H17" s="304"/>
      <c r="I17" s="304"/>
      <c r="J17" s="304"/>
      <c r="K17" s="324"/>
      <c r="L17" s="527">
        <f>SUM(L16:Q16)</f>
        <v>55112874.200000003</v>
      </c>
      <c r="M17" s="527"/>
      <c r="N17" s="527"/>
      <c r="O17" s="527"/>
      <c r="P17" s="527"/>
      <c r="Q17" s="527"/>
      <c r="R17" s="324" t="s">
        <v>243</v>
      </c>
      <c r="S17" s="324"/>
      <c r="T17" s="324"/>
      <c r="U17" s="324"/>
      <c r="V17" s="324"/>
      <c r="W17" s="324"/>
      <c r="X17" s="324"/>
      <c r="Y17" s="324"/>
      <c r="Z17" s="324"/>
      <c r="AA17" s="324"/>
    </row>
    <row r="18" spans="1:27">
      <c r="A18" s="324"/>
      <c r="B18" s="324"/>
      <c r="C18" s="324"/>
      <c r="D18" s="171"/>
      <c r="E18" s="172"/>
      <c r="F18" s="172"/>
      <c r="G18" s="172"/>
      <c r="H18" s="172"/>
      <c r="I18" s="172"/>
      <c r="J18" s="172"/>
      <c r="K18" s="170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</row>
    <row r="19" spans="1:27" ht="15">
      <c r="A19" s="324"/>
      <c r="B19" s="324"/>
      <c r="C19" s="181"/>
      <c r="D19" s="235"/>
      <c r="E19" s="235"/>
      <c r="F19" s="235"/>
      <c r="G19" s="235"/>
      <c r="H19" s="235"/>
      <c r="I19" s="235"/>
      <c r="J19" s="235"/>
      <c r="K19" s="235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</row>
  </sheetData>
  <mergeCells count="4">
    <mergeCell ref="A1:Q1"/>
    <mergeCell ref="R1:W1"/>
    <mergeCell ref="X1:AA1"/>
    <mergeCell ref="L17:Q17"/>
  </mergeCells>
  <pageMargins left="0.7" right="0.7" top="0.75" bottom="0.75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U11"/>
  <sheetViews>
    <sheetView workbookViewId="0">
      <selection activeCell="D31" sqref="D31"/>
    </sheetView>
  </sheetViews>
  <sheetFormatPr baseColWidth="10" defaultColWidth="9.140625" defaultRowHeight="12.75"/>
  <cols>
    <col min="1" max="1" width="32.42578125" bestFit="1" customWidth="1"/>
    <col min="2" max="2" width="16.42578125" bestFit="1" customWidth="1"/>
    <col min="4" max="4" width="23" bestFit="1" customWidth="1"/>
    <col min="5" max="6" width="9.42578125" bestFit="1" customWidth="1"/>
  </cols>
  <sheetData>
    <row r="1" spans="1:21" ht="21.75" thickTop="1" thickBot="1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36" t="s">
        <v>9</v>
      </c>
      <c r="L1" s="536"/>
      <c r="M1" s="536"/>
      <c r="N1" s="536"/>
      <c r="O1" s="536"/>
      <c r="P1" s="536"/>
      <c r="Q1" s="536" t="s">
        <v>10</v>
      </c>
      <c r="R1" s="536"/>
      <c r="S1" s="536"/>
      <c r="T1" s="536"/>
      <c r="U1" s="324"/>
    </row>
    <row r="2" spans="1:21" ht="18" thickTop="1" thickBot="1">
      <c r="A2" s="324"/>
      <c r="B2" s="324"/>
      <c r="C2" s="324"/>
      <c r="D2" s="324"/>
      <c r="E2" s="324"/>
      <c r="F2" s="324"/>
      <c r="G2" s="324"/>
      <c r="H2" s="193"/>
      <c r="I2" s="186"/>
      <c r="J2" s="186"/>
      <c r="K2" s="187"/>
      <c r="L2" s="217"/>
      <c r="M2" s="217"/>
      <c r="N2" s="217" t="e">
        <f>#REF!</f>
        <v>#REF!</v>
      </c>
      <c r="O2" s="217" t="e">
        <f>#REF!</f>
        <v>#REF!</v>
      </c>
      <c r="P2" s="188"/>
      <c r="Q2" s="187"/>
      <c r="R2" s="217" t="e">
        <f>#REF!</f>
        <v>#REF!</v>
      </c>
      <c r="S2" s="217" t="e">
        <f>#REF!</f>
        <v>#REF!</v>
      </c>
      <c r="T2" s="188"/>
      <c r="U2" s="324"/>
    </row>
    <row r="3" spans="1:21" ht="33" thickTop="1" thickBot="1">
      <c r="A3" s="208" t="s">
        <v>11</v>
      </c>
      <c r="B3" s="208" t="s">
        <v>12</v>
      </c>
      <c r="C3" s="208" t="s">
        <v>13</v>
      </c>
      <c r="D3" s="208" t="s">
        <v>14</v>
      </c>
      <c r="E3" s="208" t="s">
        <v>16</v>
      </c>
      <c r="F3" s="208" t="s">
        <v>17</v>
      </c>
      <c r="G3" s="208" t="s">
        <v>18</v>
      </c>
      <c r="H3" s="189" t="s">
        <v>0</v>
      </c>
      <c r="I3" s="189" t="s">
        <v>1</v>
      </c>
      <c r="J3" s="189" t="s">
        <v>2</v>
      </c>
      <c r="K3" s="192" t="s">
        <v>22</v>
      </c>
      <c r="L3" s="190" t="s">
        <v>23</v>
      </c>
      <c r="M3" s="194" t="s">
        <v>9</v>
      </c>
      <c r="N3" s="190" t="s">
        <v>24</v>
      </c>
      <c r="O3" s="195" t="s">
        <v>7</v>
      </c>
      <c r="P3" s="196" t="s">
        <v>25</v>
      </c>
      <c r="Q3" s="197" t="s">
        <v>26</v>
      </c>
      <c r="R3" s="190" t="s">
        <v>24</v>
      </c>
      <c r="S3" s="190" t="s">
        <v>7</v>
      </c>
      <c r="T3" s="198" t="s">
        <v>27</v>
      </c>
      <c r="U3" s="324"/>
    </row>
    <row r="4" spans="1:21" ht="14.25" thickTop="1" thickBot="1">
      <c r="A4" s="126" t="s">
        <v>341</v>
      </c>
      <c r="B4" s="203" t="s">
        <v>342</v>
      </c>
      <c r="C4" s="203" t="s">
        <v>59</v>
      </c>
      <c r="D4" s="203" t="s">
        <v>343</v>
      </c>
      <c r="E4" s="124">
        <v>135</v>
      </c>
      <c r="F4" s="124">
        <v>240</v>
      </c>
      <c r="G4" s="125">
        <v>250</v>
      </c>
      <c r="H4" s="178">
        <f>F21</f>
        <v>0</v>
      </c>
      <c r="I4" s="178">
        <f>G21</f>
        <v>0</v>
      </c>
      <c r="J4" s="178">
        <f>H21</f>
        <v>0</v>
      </c>
      <c r="K4" s="248" t="e">
        <f>(H4*H$6)+(I4*I$6)+(J4*J$6)</f>
        <v>#REF!</v>
      </c>
      <c r="L4" s="249" t="e">
        <f>(E4*E$5)+(F4*F$5)+(G4*G$5)</f>
        <v>#REF!</v>
      </c>
      <c r="M4" s="249" t="e">
        <f>K4+L4</f>
        <v>#REF!</v>
      </c>
      <c r="N4" s="249" t="e">
        <f>(1+(N$2/100))*M4</f>
        <v>#REF!</v>
      </c>
      <c r="O4" s="249" t="e">
        <f>(1+(O$2/100))*N4</f>
        <v>#REF!</v>
      </c>
      <c r="P4" s="251" t="e">
        <f>IF(O4&gt;=10000,ROUNDUP(O4,-2),ROUNDUP(O4,-1))</f>
        <v>#REF!</v>
      </c>
      <c r="Q4" s="248" t="e">
        <f>H4*H$5+I4*I$5+J4*J$5</f>
        <v>#REF!</v>
      </c>
      <c r="R4" s="249" t="e">
        <f>(1+(R$2/100))*Q4</f>
        <v>#REF!</v>
      </c>
      <c r="S4" s="249" t="e">
        <f>(1+(S$2/100))*R4</f>
        <v>#REF!</v>
      </c>
      <c r="T4" s="251" t="e">
        <f>IF(S4&gt;=10000,ROUNDUP(S4,-2),ROUNDUP(S4,-1))</f>
        <v>#REF!</v>
      </c>
      <c r="U4" s="324"/>
    </row>
    <row r="5" spans="1:21" ht="26.25" thickTop="1">
      <c r="A5" s="324"/>
      <c r="B5" s="324"/>
      <c r="C5" s="324"/>
      <c r="D5" s="324" t="s">
        <v>23</v>
      </c>
      <c r="E5" s="156" t="e">
        <f>#REF!</f>
        <v>#REF!</v>
      </c>
      <c r="F5" s="156" t="e">
        <f>#REF!</f>
        <v>#REF!</v>
      </c>
      <c r="G5" s="156" t="e">
        <f>#REF!</f>
        <v>#REF!</v>
      </c>
      <c r="H5" s="201" t="e">
        <f>#REF!</f>
        <v>#REF!</v>
      </c>
      <c r="I5" s="201" t="e">
        <f>#REF!</f>
        <v>#REF!</v>
      </c>
      <c r="J5" s="201" t="e">
        <f>#REF!</f>
        <v>#REF!</v>
      </c>
      <c r="K5" s="200" t="s">
        <v>10</v>
      </c>
      <c r="L5" s="324"/>
      <c r="M5" s="324"/>
      <c r="N5" s="324"/>
      <c r="O5" s="324"/>
      <c r="P5" s="293" t="e">
        <f>SUM(P4)</f>
        <v>#REF!</v>
      </c>
      <c r="Q5" s="293"/>
      <c r="R5" s="293"/>
      <c r="S5" s="293"/>
      <c r="T5" s="293" t="e">
        <f>SUM(T4)</f>
        <v>#REF!</v>
      </c>
      <c r="U5" s="324"/>
    </row>
    <row r="6" spans="1:21">
      <c r="A6" s="324"/>
      <c r="B6" s="324"/>
      <c r="C6" s="324"/>
      <c r="D6" s="324"/>
      <c r="E6" s="156"/>
      <c r="F6" s="156"/>
      <c r="G6" s="156"/>
      <c r="H6" s="202" t="e">
        <f>#REF!</f>
        <v>#REF!</v>
      </c>
      <c r="I6" s="202" t="e">
        <f>#REF!</f>
        <v>#REF!</v>
      </c>
      <c r="J6" s="202" t="e">
        <f>#REF!</f>
        <v>#REF!</v>
      </c>
      <c r="K6" s="200" t="s">
        <v>22</v>
      </c>
      <c r="L6" s="324"/>
      <c r="M6" s="324"/>
      <c r="N6" s="324"/>
      <c r="O6" s="324"/>
      <c r="P6" s="324"/>
      <c r="Q6" s="324"/>
      <c r="R6" s="324"/>
      <c r="S6" s="324"/>
      <c r="T6" s="324"/>
      <c r="U6" s="324"/>
    </row>
    <row r="7" spans="1:21" ht="25.5">
      <c r="A7" s="324"/>
      <c r="B7" s="324"/>
      <c r="C7" s="324"/>
      <c r="D7" s="324"/>
      <c r="E7" s="155"/>
      <c r="F7" s="155"/>
      <c r="G7" s="154" t="s">
        <v>6</v>
      </c>
      <c r="H7" s="325">
        <f>SUM(H4)</f>
        <v>0</v>
      </c>
      <c r="I7" s="325">
        <f>SUM(I4)</f>
        <v>0</v>
      </c>
      <c r="J7" s="325">
        <f>SUM(J4)</f>
        <v>0</v>
      </c>
      <c r="K7" s="200" t="s">
        <v>243</v>
      </c>
      <c r="L7" s="324"/>
      <c r="M7" s="324"/>
      <c r="N7" s="324"/>
      <c r="O7" s="324"/>
      <c r="P7" s="324"/>
      <c r="Q7" s="324"/>
      <c r="R7" s="324"/>
      <c r="S7" s="324"/>
      <c r="T7" s="324"/>
      <c r="U7" s="324"/>
    </row>
    <row r="8" spans="1:21">
      <c r="A8" s="324"/>
      <c r="B8" s="324"/>
      <c r="C8" s="324"/>
      <c r="D8" s="324"/>
      <c r="E8" s="155"/>
      <c r="F8" s="155"/>
      <c r="G8" s="155"/>
      <c r="H8" s="535">
        <f>SUM(H7:J7)</f>
        <v>0</v>
      </c>
      <c r="I8" s="535"/>
      <c r="J8" s="535"/>
      <c r="K8" s="200" t="s">
        <v>243</v>
      </c>
      <c r="L8" s="324"/>
      <c r="M8" s="324"/>
      <c r="N8" s="324"/>
      <c r="O8" s="324"/>
      <c r="P8" s="324"/>
      <c r="Q8" s="324"/>
      <c r="R8" s="324"/>
      <c r="S8" s="324"/>
      <c r="T8" s="324"/>
      <c r="U8" s="324"/>
    </row>
    <row r="9" spans="1:21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</row>
    <row r="10" spans="1:21">
      <c r="A10" s="324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</row>
    <row r="11" spans="1:21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</row>
  </sheetData>
  <mergeCells count="4">
    <mergeCell ref="A1:J1"/>
    <mergeCell ref="K1:P1"/>
    <mergeCell ref="Q1:T1"/>
    <mergeCell ref="H8:J8"/>
  </mergeCells>
  <pageMargins left="0.7" right="0.7" top="0.75" bottom="0.75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K62"/>
  <sheetViews>
    <sheetView workbookViewId="0">
      <selection activeCell="L36" sqref="L36"/>
    </sheetView>
  </sheetViews>
  <sheetFormatPr baseColWidth="10" defaultColWidth="11.42578125" defaultRowHeight="12.75"/>
  <cols>
    <col min="1" max="1" width="24.42578125" bestFit="1" customWidth="1"/>
    <col min="2" max="2" width="24.42578125" style="328" customWidth="1"/>
    <col min="3" max="3" width="11.140625" bestFit="1" customWidth="1"/>
    <col min="4" max="4" width="9.140625" bestFit="1" customWidth="1"/>
    <col min="5" max="5" width="2" bestFit="1" customWidth="1"/>
    <col min="7" max="7" width="24.42578125" bestFit="1" customWidth="1"/>
  </cols>
  <sheetData>
    <row r="1" spans="1:7">
      <c r="A1" s="537" t="s">
        <v>432</v>
      </c>
      <c r="B1" s="537"/>
      <c r="C1" s="537"/>
      <c r="D1" s="537"/>
      <c r="E1" s="537"/>
    </row>
    <row r="2" spans="1:7">
      <c r="A2" s="537"/>
      <c r="B2" s="537"/>
      <c r="C2" s="537"/>
      <c r="D2" s="537"/>
      <c r="E2" s="537"/>
    </row>
    <row r="3" spans="1:7">
      <c r="A3" s="27" t="s">
        <v>337</v>
      </c>
      <c r="B3" s="290"/>
    </row>
    <row r="4" spans="1:7">
      <c r="A4" t="s">
        <v>231</v>
      </c>
      <c r="B4" s="328" t="s">
        <v>433</v>
      </c>
      <c r="C4" t="s">
        <v>434</v>
      </c>
      <c r="D4" t="s">
        <v>435</v>
      </c>
    </row>
    <row r="5" spans="1:7">
      <c r="A5" s="210" t="s">
        <v>298</v>
      </c>
      <c r="B5" s="167">
        <f>'SALUD SEIS A'!M8</f>
        <v>491964</v>
      </c>
      <c r="C5" s="167">
        <f>'SALUD SEIS A'!AB5</f>
        <v>0</v>
      </c>
      <c r="D5" s="13">
        <f>'SALUD SEIS A'!X5</f>
        <v>0</v>
      </c>
      <c r="F5" s="273"/>
    </row>
    <row r="6" spans="1:7">
      <c r="A6" s="210" t="s">
        <v>340</v>
      </c>
      <c r="B6" s="273">
        <v>0</v>
      </c>
      <c r="C6" s="167">
        <v>0</v>
      </c>
      <c r="D6" s="13">
        <v>0</v>
      </c>
      <c r="F6" s="273"/>
    </row>
    <row r="7" spans="1:7" s="86" customFormat="1">
      <c r="A7" s="210" t="s">
        <v>339</v>
      </c>
      <c r="B7" s="273">
        <v>0</v>
      </c>
      <c r="C7" s="167">
        <v>0</v>
      </c>
      <c r="D7" s="13">
        <v>0</v>
      </c>
      <c r="F7" s="273"/>
    </row>
    <row r="8" spans="1:7">
      <c r="A8" s="210" t="s">
        <v>297</v>
      </c>
      <c r="B8" s="167">
        <f>'SEGURIDAD SEIS A'!N8</f>
        <v>997146</v>
      </c>
      <c r="C8" s="167">
        <f>'SEGURIDAD SEIS A'!AC5</f>
        <v>0</v>
      </c>
      <c r="D8" s="13">
        <f>'SEGURIDAD SEIS A'!Y5</f>
        <v>0</v>
      </c>
      <c r="F8" s="273"/>
    </row>
    <row r="9" spans="1:7">
      <c r="A9" s="210" t="s">
        <v>296</v>
      </c>
      <c r="B9" s="273"/>
      <c r="C9" s="167">
        <f>'JUSTICIA SEIS A'!AB5</f>
        <v>0</v>
      </c>
      <c r="D9" s="13">
        <f>'JUSTICIA SEIS A'!X5</f>
        <v>0</v>
      </c>
      <c r="F9" s="273"/>
    </row>
    <row r="10" spans="1:7">
      <c r="A10" s="210" t="s">
        <v>295</v>
      </c>
      <c r="B10" s="273"/>
      <c r="C10" s="167">
        <f>'RRGG SEIS A'!AB5</f>
        <v>0</v>
      </c>
      <c r="D10" s="13">
        <f>'RRGG SEIS A'!X5</f>
        <v>0</v>
      </c>
      <c r="F10" s="273"/>
    </row>
    <row r="11" spans="1:7">
      <c r="A11" s="210" t="s">
        <v>234</v>
      </c>
      <c r="B11" s="273"/>
      <c r="C11" s="167">
        <f>'UPV SEIS A'!AC16</f>
        <v>0</v>
      </c>
      <c r="D11" s="13">
        <f>'UPV SEIS A'!Y16</f>
        <v>0</v>
      </c>
      <c r="F11" s="273"/>
    </row>
    <row r="12" spans="1:7" s="133" customFormat="1" ht="13.5" thickBot="1">
      <c r="A12" s="210" t="s">
        <v>349</v>
      </c>
      <c r="B12" s="273"/>
      <c r="C12" s="167">
        <f>'MUSIKENE SEIS A'!AC5</f>
        <v>0</v>
      </c>
      <c r="D12" s="137">
        <f>'MUSIKENE SEIS A'!Y5</f>
        <v>0</v>
      </c>
      <c r="F12" s="273"/>
    </row>
    <row r="13" spans="1:7" ht="13.5" thickTop="1">
      <c r="A13" s="211" t="s">
        <v>245</v>
      </c>
      <c r="B13" s="211"/>
      <c r="C13" s="212">
        <f>SUM(C5:C12)</f>
        <v>0</v>
      </c>
      <c r="D13" s="141">
        <f>SUM(D5:D12)</f>
        <v>0</v>
      </c>
      <c r="F13" s="167"/>
      <c r="G13" s="167"/>
    </row>
    <row r="14" spans="1:7">
      <c r="A14" s="210"/>
      <c r="B14" s="273"/>
      <c r="C14" s="210"/>
      <c r="F14" s="273"/>
    </row>
    <row r="15" spans="1:7" s="86" customFormat="1">
      <c r="A15" s="213" t="s">
        <v>338</v>
      </c>
      <c r="B15" s="213"/>
      <c r="C15" s="210"/>
      <c r="F15" s="273"/>
    </row>
    <row r="16" spans="1:7" s="86" customFormat="1">
      <c r="A16" s="210" t="s">
        <v>231</v>
      </c>
      <c r="B16" s="273"/>
      <c r="C16" s="328" t="s">
        <v>232</v>
      </c>
      <c r="D16" s="86" t="s">
        <v>9</v>
      </c>
      <c r="F16" s="273"/>
    </row>
    <row r="17" spans="1:6" s="86" customFormat="1">
      <c r="A17" s="210" t="s">
        <v>298</v>
      </c>
      <c r="B17" s="273"/>
      <c r="C17" s="167">
        <f>'SALUD SEIS B'!AB5</f>
        <v>0</v>
      </c>
      <c r="D17" s="13">
        <f>'SALUD SEIS B'!X5</f>
        <v>0</v>
      </c>
      <c r="F17" s="273"/>
    </row>
    <row r="18" spans="1:6" s="86" customFormat="1">
      <c r="A18" s="210" t="s">
        <v>340</v>
      </c>
      <c r="B18" s="273"/>
      <c r="C18" s="167">
        <v>0</v>
      </c>
      <c r="D18" s="13">
        <v>0</v>
      </c>
      <c r="F18" s="273"/>
    </row>
    <row r="19" spans="1:6" s="86" customFormat="1">
      <c r="A19" s="210" t="s">
        <v>339</v>
      </c>
      <c r="B19" s="273"/>
      <c r="C19" s="167">
        <v>0</v>
      </c>
      <c r="D19" s="13">
        <v>0</v>
      </c>
      <c r="F19" s="273"/>
    </row>
    <row r="20" spans="1:6" s="86" customFormat="1">
      <c r="A20" s="210" t="s">
        <v>297</v>
      </c>
      <c r="B20" s="273"/>
      <c r="C20" s="167">
        <f>'SEGURIDAD SEIS B'!AC9</f>
        <v>0</v>
      </c>
      <c r="D20" s="13">
        <f>'SEGURIDAD SEIS B'!Y9</f>
        <v>0</v>
      </c>
      <c r="F20" s="273"/>
    </row>
    <row r="21" spans="1:6" s="86" customFormat="1">
      <c r="A21" s="210" t="s">
        <v>296</v>
      </c>
      <c r="B21" s="273"/>
      <c r="C21" s="167">
        <f>'JUSTICIA SEIS B'!AB8</f>
        <v>0</v>
      </c>
      <c r="D21" s="13">
        <f>'JUSTICIA SEIS B'!X8</f>
        <v>0</v>
      </c>
      <c r="F21" s="273"/>
    </row>
    <row r="22" spans="1:6" s="86" customFormat="1">
      <c r="A22" s="210" t="s">
        <v>295</v>
      </c>
      <c r="B22" s="273"/>
      <c r="C22" s="167">
        <f>'RRGG SEIS B'!AB6</f>
        <v>0</v>
      </c>
      <c r="D22" s="13">
        <f>'RRGG SEIS B'!X6</f>
        <v>0</v>
      </c>
      <c r="F22" s="273"/>
    </row>
    <row r="23" spans="1:6" s="86" customFormat="1">
      <c r="A23" s="210" t="s">
        <v>234</v>
      </c>
      <c r="B23" s="273"/>
      <c r="C23" s="167">
        <f>'UPV SEIS B'!AB7</f>
        <v>0</v>
      </c>
      <c r="D23" s="13">
        <f>'UPV SEIS B'!X7</f>
        <v>0</v>
      </c>
      <c r="F23" s="273"/>
    </row>
    <row r="24" spans="1:6" s="207" customFormat="1" ht="13.5" thickBot="1">
      <c r="A24" s="210" t="s">
        <v>363</v>
      </c>
      <c r="B24" s="273"/>
      <c r="C24" s="167">
        <f>'EJIE SEIS B'!AB5</f>
        <v>0</v>
      </c>
      <c r="D24" s="209">
        <f>'EJIE SEIS B'!X5</f>
        <v>0</v>
      </c>
      <c r="F24" s="273"/>
    </row>
    <row r="25" spans="1:6" s="86" customFormat="1" ht="13.5" thickTop="1">
      <c r="A25" s="211" t="s">
        <v>245</v>
      </c>
      <c r="B25" s="211"/>
      <c r="C25" s="212">
        <f>SUM(C17:C24)</f>
        <v>0</v>
      </c>
      <c r="D25" s="36">
        <f>SUM(D17:D24)</f>
        <v>0</v>
      </c>
      <c r="F25" s="273"/>
    </row>
    <row r="26" spans="1:6" s="86" customFormat="1">
      <c r="A26" s="176"/>
      <c r="B26" s="176"/>
      <c r="C26" s="143"/>
      <c r="D26" s="91"/>
      <c r="F26" s="273"/>
    </row>
    <row r="27" spans="1:6">
      <c r="A27" s="213" t="s">
        <v>235</v>
      </c>
      <c r="B27" s="213"/>
      <c r="C27" s="210"/>
      <c r="F27" s="273"/>
    </row>
    <row r="28" spans="1:6">
      <c r="A28" s="214" t="s">
        <v>231</v>
      </c>
      <c r="B28" s="214"/>
      <c r="C28" s="328" t="s">
        <v>232</v>
      </c>
      <c r="D28" t="s">
        <v>9</v>
      </c>
      <c r="F28" s="273"/>
    </row>
    <row r="29" spans="1:6">
      <c r="A29" s="210" t="s">
        <v>340</v>
      </c>
      <c r="B29" s="273"/>
      <c r="C29" s="167">
        <f>'EDUCACIÓN TRES'!Y25</f>
        <v>0</v>
      </c>
      <c r="D29" s="13">
        <f>'EDUCACIÓN TRES'!U25</f>
        <v>0</v>
      </c>
      <c r="F29" s="273"/>
    </row>
    <row r="30" spans="1:6" s="86" customFormat="1">
      <c r="A30" s="210" t="s">
        <v>339</v>
      </c>
      <c r="B30" s="273"/>
      <c r="C30" s="167">
        <f>'CULTURA TRES'!V5</f>
        <v>0</v>
      </c>
      <c r="D30" s="13">
        <f>'CULTURA TRES'!R5</f>
        <v>0</v>
      </c>
      <c r="F30" s="273"/>
    </row>
    <row r="31" spans="1:6">
      <c r="A31" s="210" t="s">
        <v>297</v>
      </c>
      <c r="B31" s="273"/>
      <c r="C31" s="167">
        <f>'SEGURIDAD TRES'!W19</f>
        <v>0</v>
      </c>
      <c r="D31" s="13">
        <f>'SEGURIDAD TRES'!S19</f>
        <v>0</v>
      </c>
      <c r="F31" s="273"/>
    </row>
    <row r="32" spans="1:6">
      <c r="A32" s="210" t="s">
        <v>296</v>
      </c>
      <c r="B32" s="273"/>
      <c r="C32" s="167">
        <f>'JUSTICIA TRES'!V6</f>
        <v>0</v>
      </c>
      <c r="D32" s="13">
        <f>'JUSTICIA TRES'!R6</f>
        <v>0</v>
      </c>
      <c r="F32" s="273"/>
    </row>
    <row r="33" spans="1:6">
      <c r="A33" s="210" t="s">
        <v>295</v>
      </c>
      <c r="B33" s="273"/>
      <c r="C33" s="167">
        <f>'RRGG TRES'!V7</f>
        <v>0</v>
      </c>
      <c r="D33" s="13">
        <f>'RRGG TRES'!R7</f>
        <v>0</v>
      </c>
      <c r="F33" s="273"/>
    </row>
    <row r="34" spans="1:6">
      <c r="A34" s="210" t="s">
        <v>236</v>
      </c>
      <c r="B34" s="273"/>
      <c r="C34" s="167">
        <f>'LEHENDAKARITZA TRES'!V5</f>
        <v>0</v>
      </c>
      <c r="D34" s="13">
        <f>'LEHENDAKARITZA TRES'!R5</f>
        <v>0</v>
      </c>
      <c r="F34" s="273"/>
    </row>
    <row r="35" spans="1:6">
      <c r="A35" s="210" t="s">
        <v>234</v>
      </c>
      <c r="B35" s="273"/>
      <c r="C35" s="167">
        <f>'UPV TRES'!W17</f>
        <v>0</v>
      </c>
      <c r="D35" s="13">
        <f>'UPV TRES'!S17</f>
        <v>0</v>
      </c>
      <c r="F35" s="273"/>
    </row>
    <row r="36" spans="1:6" s="133" customFormat="1">
      <c r="A36" s="210" t="s">
        <v>356</v>
      </c>
      <c r="B36" s="273"/>
      <c r="C36" s="167">
        <f>'VISESA TRES'!V5</f>
        <v>0</v>
      </c>
      <c r="D36" s="137">
        <f>'VISESA TRES'!R4</f>
        <v>0</v>
      </c>
      <c r="F36" s="273"/>
    </row>
    <row r="37" spans="1:6" s="133" customFormat="1">
      <c r="A37" s="210" t="s">
        <v>357</v>
      </c>
      <c r="B37" s="273"/>
      <c r="C37" s="167">
        <f>'LANBIDE TRES'!V6</f>
        <v>0</v>
      </c>
      <c r="D37" s="137">
        <f>'LANBIDE TRES'!R6</f>
        <v>0</v>
      </c>
      <c r="F37" s="273"/>
    </row>
    <row r="38" spans="1:6" s="133" customFormat="1">
      <c r="A38" s="210" t="s">
        <v>358</v>
      </c>
      <c r="B38" s="273"/>
      <c r="C38" s="167">
        <f>'NEIKER TRES'!V6</f>
        <v>0</v>
      </c>
      <c r="D38" s="137">
        <f>'NEIKER TRES'!R6</f>
        <v>0</v>
      </c>
      <c r="F38" s="273"/>
    </row>
    <row r="39" spans="1:6" s="207" customFormat="1" ht="13.5" thickBot="1">
      <c r="A39" s="207" t="s">
        <v>396</v>
      </c>
      <c r="B39" s="328"/>
      <c r="C39" s="209">
        <f>'ITELAZPI TRES'!V36</f>
        <v>0</v>
      </c>
      <c r="D39" s="209">
        <f>'ITELAZPI TRES'!R36</f>
        <v>0</v>
      </c>
      <c r="F39" s="273"/>
    </row>
    <row r="40" spans="1:6" ht="13.5" thickTop="1">
      <c r="A40" s="35" t="s">
        <v>245</v>
      </c>
      <c r="B40" s="35"/>
      <c r="C40" s="36">
        <f>SUM(C29:C39)</f>
        <v>0</v>
      </c>
      <c r="D40" s="141">
        <f>SUM(D29:D39)</f>
        <v>0</v>
      </c>
    </row>
    <row r="42" spans="1:6">
      <c r="A42" s="27" t="s">
        <v>237</v>
      </c>
      <c r="B42" s="290"/>
      <c r="C42" s="328" t="s">
        <v>232</v>
      </c>
      <c r="D42" t="s">
        <v>9</v>
      </c>
    </row>
    <row r="43" spans="1:6">
      <c r="A43" t="s">
        <v>298</v>
      </c>
      <c r="C43" s="13">
        <f>C5+C17</f>
        <v>0</v>
      </c>
      <c r="D43" s="13">
        <f>D5+D17</f>
        <v>0</v>
      </c>
    </row>
    <row r="44" spans="1:6">
      <c r="A44" t="s">
        <v>297</v>
      </c>
      <c r="C44" s="13">
        <f t="shared" ref="C44:D46" si="0">C8+C20+C31</f>
        <v>0</v>
      </c>
      <c r="D44" s="13">
        <f t="shared" si="0"/>
        <v>0</v>
      </c>
      <c r="F44" s="273"/>
    </row>
    <row r="45" spans="1:6">
      <c r="A45" t="s">
        <v>296</v>
      </c>
      <c r="C45" s="13">
        <f t="shared" si="0"/>
        <v>0</v>
      </c>
      <c r="D45" s="13">
        <f t="shared" si="0"/>
        <v>0</v>
      </c>
    </row>
    <row r="46" spans="1:6">
      <c r="A46" t="s">
        <v>295</v>
      </c>
      <c r="C46" s="13">
        <f t="shared" si="0"/>
        <v>0</v>
      </c>
      <c r="D46" s="13">
        <f t="shared" si="0"/>
        <v>0</v>
      </c>
    </row>
    <row r="47" spans="1:6">
      <c r="A47" t="s">
        <v>340</v>
      </c>
      <c r="C47" s="13">
        <f>C6+C18+C29</f>
        <v>0</v>
      </c>
      <c r="D47" s="13">
        <f>D6+D18+D29</f>
        <v>0</v>
      </c>
    </row>
    <row r="48" spans="1:6" s="323" customFormat="1">
      <c r="A48" s="323" t="s">
        <v>339</v>
      </c>
      <c r="B48" s="328"/>
      <c r="C48" s="293">
        <f>C7+C19+C30</f>
        <v>0</v>
      </c>
      <c r="D48" s="293">
        <f>D7+D19+D30</f>
        <v>0</v>
      </c>
    </row>
    <row r="49" spans="1:11">
      <c r="A49" t="s">
        <v>236</v>
      </c>
      <c r="C49" s="13">
        <f>C34</f>
        <v>0</v>
      </c>
      <c r="D49" s="13">
        <f>D34</f>
        <v>0</v>
      </c>
    </row>
    <row r="50" spans="1:11">
      <c r="A50" t="s">
        <v>234</v>
      </c>
      <c r="C50" s="13">
        <f>C11+C23+C35</f>
        <v>0</v>
      </c>
      <c r="D50" s="13">
        <f>D11+D23+D35</f>
        <v>0</v>
      </c>
    </row>
    <row r="51" spans="1:11" s="133" customFormat="1">
      <c r="A51" s="133" t="s">
        <v>349</v>
      </c>
      <c r="B51" s="328"/>
      <c r="C51" s="137">
        <f>C12</f>
        <v>0</v>
      </c>
      <c r="D51" s="137">
        <f>D12</f>
        <v>0</v>
      </c>
    </row>
    <row r="52" spans="1:11" s="133" customFormat="1">
      <c r="A52" s="133" t="s">
        <v>356</v>
      </c>
      <c r="B52" s="328"/>
      <c r="C52" s="137">
        <f t="shared" ref="C52:D54" si="1">C36</f>
        <v>0</v>
      </c>
      <c r="D52" s="137">
        <f t="shared" si="1"/>
        <v>0</v>
      </c>
    </row>
    <row r="53" spans="1:11" s="133" customFormat="1">
      <c r="A53" s="133" t="s">
        <v>357</v>
      </c>
      <c r="B53" s="328"/>
      <c r="C53" s="137">
        <f t="shared" si="1"/>
        <v>0</v>
      </c>
      <c r="D53" s="137">
        <f t="shared" si="1"/>
        <v>0</v>
      </c>
    </row>
    <row r="54" spans="1:11" s="133" customFormat="1">
      <c r="A54" s="133" t="s">
        <v>358</v>
      </c>
      <c r="B54" s="328"/>
      <c r="C54" s="137">
        <f t="shared" si="1"/>
        <v>0</v>
      </c>
      <c r="D54" s="137">
        <f t="shared" si="1"/>
        <v>0</v>
      </c>
    </row>
    <row r="55" spans="1:11" s="207" customFormat="1">
      <c r="A55" s="207" t="s">
        <v>363</v>
      </c>
      <c r="B55" s="328"/>
      <c r="C55" s="209">
        <f>C24</f>
        <v>0</v>
      </c>
      <c r="D55" s="209">
        <f>D24</f>
        <v>0</v>
      </c>
    </row>
    <row r="56" spans="1:11" s="207" customFormat="1" ht="13.5" thickBot="1">
      <c r="A56" s="207" t="s">
        <v>396</v>
      </c>
      <c r="B56" s="328"/>
      <c r="C56" s="209">
        <f>C39</f>
        <v>0</v>
      </c>
      <c r="D56" s="209">
        <f>D39</f>
        <v>0</v>
      </c>
    </row>
    <row r="57" spans="1:11" ht="13.5" thickTop="1">
      <c r="A57" s="29" t="s">
        <v>238</v>
      </c>
      <c r="B57" s="29"/>
      <c r="C57" s="26">
        <f>SUM(C43:C56)</f>
        <v>0</v>
      </c>
      <c r="D57" s="26">
        <f>SUM(D43:D56)</f>
        <v>0</v>
      </c>
      <c r="G57" s="13"/>
      <c r="H57" s="13"/>
    </row>
    <row r="59" spans="1:11" ht="12.75" customHeight="1">
      <c r="C59" s="131"/>
      <c r="D59" s="137"/>
    </row>
    <row r="60" spans="1:11" ht="12.75" customHeight="1"/>
    <row r="61" spans="1:11">
      <c r="H61" s="13"/>
      <c r="K61" s="13"/>
    </row>
    <row r="62" spans="1:11" s="83" customFormat="1">
      <c r="B62" s="328"/>
    </row>
  </sheetData>
  <sheetProtection selectLockedCells="1" selectUnlockedCells="1"/>
  <mergeCells count="1">
    <mergeCell ref="A1:E2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D19"/>
  <sheetViews>
    <sheetView workbookViewId="0">
      <selection activeCell="K28" sqref="K28"/>
    </sheetView>
  </sheetViews>
  <sheetFormatPr baseColWidth="10" defaultColWidth="11.42578125" defaultRowHeight="12.75"/>
  <cols>
    <col min="1" max="1" width="24.42578125" bestFit="1" customWidth="1"/>
    <col min="2" max="2" width="10.42578125" bestFit="1" customWidth="1"/>
    <col min="3" max="3" width="9.140625" bestFit="1" customWidth="1"/>
    <col min="4" max="4" width="2" bestFit="1" customWidth="1"/>
  </cols>
  <sheetData>
    <row r="1" spans="1:4">
      <c r="A1" s="538" t="s">
        <v>246</v>
      </c>
      <c r="B1" s="538"/>
      <c r="C1" s="538"/>
      <c r="D1" s="538"/>
    </row>
    <row r="2" spans="1:4">
      <c r="A2" s="538"/>
      <c r="B2" s="538"/>
      <c r="C2" s="538"/>
      <c r="D2" s="538"/>
    </row>
    <row r="3" spans="1:4">
      <c r="A3" s="27" t="s">
        <v>230</v>
      </c>
    </row>
    <row r="4" spans="1:4">
      <c r="A4" t="s">
        <v>13</v>
      </c>
      <c r="B4" t="s">
        <v>232</v>
      </c>
      <c r="C4" t="s">
        <v>9</v>
      </c>
    </row>
    <row r="5" spans="1:4">
      <c r="A5" t="s">
        <v>30</v>
      </c>
      <c r="B5" s="13">
        <f>'RRGG SEIS A'!AB4+'RRGG SEIS B'!AB5</f>
        <v>0</v>
      </c>
      <c r="C5" s="13">
        <f>'RRGG SEIS A'!X4+'RRGG SEIS B'!X5</f>
        <v>0</v>
      </c>
      <c r="D5" t="s">
        <v>233</v>
      </c>
    </row>
    <row r="6" spans="1:4">
      <c r="A6" t="s">
        <v>47</v>
      </c>
      <c r="B6" s="13">
        <v>0</v>
      </c>
      <c r="C6" s="13">
        <v>0</v>
      </c>
      <c r="D6" t="s">
        <v>233</v>
      </c>
    </row>
    <row r="7" spans="1:4" ht="13.5" thickBot="1">
      <c r="A7" t="s">
        <v>59</v>
      </c>
      <c r="B7" s="13">
        <f>'RRGG SEIS B'!AB4</f>
        <v>0</v>
      </c>
      <c r="C7" s="13">
        <f>'RRGG SEIS B'!X4</f>
        <v>0</v>
      </c>
      <c r="D7" t="s">
        <v>233</v>
      </c>
    </row>
    <row r="8" spans="1:4" ht="13.5" thickTop="1">
      <c r="A8" s="35" t="s">
        <v>245</v>
      </c>
      <c r="B8" s="36">
        <f>SUM(B5:B7)</f>
        <v>0</v>
      </c>
      <c r="C8" s="36">
        <f>SUM(C5:C7)</f>
        <v>0</v>
      </c>
      <c r="D8" t="s">
        <v>233</v>
      </c>
    </row>
    <row r="10" spans="1:4">
      <c r="A10" s="27" t="s">
        <v>235</v>
      </c>
    </row>
    <row r="11" spans="1:4">
      <c r="A11" s="28" t="s">
        <v>13</v>
      </c>
      <c r="B11" t="s">
        <v>232</v>
      </c>
      <c r="C11" t="s">
        <v>9</v>
      </c>
    </row>
    <row r="12" spans="1:4">
      <c r="A12" t="s">
        <v>30</v>
      </c>
      <c r="B12" s="13">
        <v>0</v>
      </c>
      <c r="C12" s="13">
        <v>0</v>
      </c>
      <c r="D12" t="s">
        <v>233</v>
      </c>
    </row>
    <row r="13" spans="1:4">
      <c r="A13" t="s">
        <v>47</v>
      </c>
      <c r="B13" s="13">
        <f>'RRGG TRES'!V4+'RRGG TRES'!V5</f>
        <v>0</v>
      </c>
      <c r="C13" s="13">
        <f>'RRGG TRES'!R4+'RRGG TRES'!R5</f>
        <v>0</v>
      </c>
      <c r="D13" t="s">
        <v>233</v>
      </c>
    </row>
    <row r="14" spans="1:4" ht="13.5" thickBot="1">
      <c r="A14" t="s">
        <v>59</v>
      </c>
      <c r="B14" s="13">
        <f>'RRGG TRES'!V6</f>
        <v>0</v>
      </c>
      <c r="C14" s="13">
        <f>'RRGG TRES'!R6</f>
        <v>0</v>
      </c>
      <c r="D14" t="s">
        <v>233</v>
      </c>
    </row>
    <row r="15" spans="1:4" ht="13.5" thickTop="1">
      <c r="A15" s="35" t="s">
        <v>245</v>
      </c>
      <c r="B15" s="36">
        <f>SUM(B12:B14)</f>
        <v>0</v>
      </c>
      <c r="C15" s="36">
        <f>SUM(C12:C14)</f>
        <v>0</v>
      </c>
      <c r="D15" t="s">
        <v>233</v>
      </c>
    </row>
    <row r="17" spans="1:4">
      <c r="A17" s="27"/>
    </row>
    <row r="18" spans="1:4" ht="13.5" thickBot="1">
      <c r="A18" s="27" t="s">
        <v>247</v>
      </c>
      <c r="B18" t="s">
        <v>232</v>
      </c>
      <c r="C18" t="s">
        <v>9</v>
      </c>
    </row>
    <row r="19" spans="1:4" ht="13.5" thickTop="1">
      <c r="A19" s="29" t="s">
        <v>238</v>
      </c>
      <c r="B19" s="26">
        <f>B8+B15</f>
        <v>0</v>
      </c>
      <c r="C19" s="26">
        <f>C8+C15</f>
        <v>0</v>
      </c>
      <c r="D19" t="s">
        <v>233</v>
      </c>
    </row>
  </sheetData>
  <mergeCells count="1">
    <mergeCell ref="A1:D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62"/>
  <sheetViews>
    <sheetView workbookViewId="0">
      <selection activeCell="Q32" sqref="Q32"/>
    </sheetView>
  </sheetViews>
  <sheetFormatPr baseColWidth="10" defaultColWidth="9.140625" defaultRowHeight="12.75"/>
  <cols>
    <col min="2" max="2" width="15.42578125" bestFit="1" customWidth="1"/>
  </cols>
  <sheetData>
    <row r="1" spans="1:18">
      <c r="A1" s="537" t="s">
        <v>430</v>
      </c>
      <c r="B1" s="537"/>
      <c r="C1" s="537"/>
      <c r="D1" s="537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>
      <c r="A2" s="537"/>
      <c r="B2" s="537"/>
      <c r="C2" s="537"/>
      <c r="D2" s="537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8">
      <c r="A3" s="290" t="s">
        <v>337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8">
      <c r="A4" s="328" t="s">
        <v>231</v>
      </c>
      <c r="B4" s="328" t="s">
        <v>244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</row>
    <row r="5" spans="1:18">
      <c r="A5" s="273" t="s">
        <v>298</v>
      </c>
      <c r="B5" s="167">
        <v>491964</v>
      </c>
      <c r="C5" s="293"/>
      <c r="D5" s="328" t="s">
        <v>243</v>
      </c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</row>
    <row r="6" spans="1:18">
      <c r="A6" s="273" t="s">
        <v>340</v>
      </c>
      <c r="B6" s="167">
        <v>0</v>
      </c>
      <c r="C6" s="293"/>
      <c r="D6" s="328" t="s">
        <v>243</v>
      </c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</row>
    <row r="7" spans="1:18">
      <c r="A7" s="273" t="s">
        <v>339</v>
      </c>
      <c r="B7" s="167">
        <v>0</v>
      </c>
      <c r="C7" s="293"/>
      <c r="D7" s="328" t="s">
        <v>243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</row>
    <row r="8" spans="1:18">
      <c r="A8" s="273" t="s">
        <v>297</v>
      </c>
      <c r="B8" s="167">
        <v>984273</v>
      </c>
      <c r="C8" s="293"/>
      <c r="D8" s="328" t="s">
        <v>243</v>
      </c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</row>
    <row r="9" spans="1:18">
      <c r="A9" s="273" t="s">
        <v>296</v>
      </c>
      <c r="B9" s="167">
        <v>564908</v>
      </c>
      <c r="C9" s="293"/>
      <c r="D9" s="328" t="s">
        <v>243</v>
      </c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</row>
    <row r="10" spans="1:18">
      <c r="A10" s="273" t="s">
        <v>295</v>
      </c>
      <c r="B10" s="167">
        <v>779810</v>
      </c>
      <c r="C10" s="293"/>
      <c r="D10" s="328" t="s">
        <v>243</v>
      </c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</row>
    <row r="11" spans="1:18">
      <c r="A11" s="273" t="s">
        <v>234</v>
      </c>
      <c r="B11" s="167">
        <v>20002692</v>
      </c>
      <c r="C11" s="293"/>
      <c r="D11" s="328" t="s">
        <v>243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</row>
    <row r="12" spans="1:18" ht="13.5" thickBot="1">
      <c r="A12" s="273" t="s">
        <v>349</v>
      </c>
      <c r="B12" s="167">
        <v>0</v>
      </c>
      <c r="C12" s="293"/>
      <c r="D12" s="328" t="s">
        <v>243</v>
      </c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</row>
    <row r="13" spans="1:18" ht="13.5" thickTop="1">
      <c r="A13" s="211" t="s">
        <v>245</v>
      </c>
      <c r="B13" s="212">
        <f>SUM(B5:B12)</f>
        <v>22823647</v>
      </c>
      <c r="C13" s="141">
        <f>SUM(C5:C12)</f>
        <v>0</v>
      </c>
      <c r="D13" s="328" t="s">
        <v>243</v>
      </c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</row>
    <row r="14" spans="1:18">
      <c r="A14" s="273"/>
      <c r="B14" s="273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</row>
    <row r="15" spans="1:18">
      <c r="A15" s="213" t="s">
        <v>338</v>
      </c>
      <c r="B15" s="273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</row>
    <row r="16" spans="1:18">
      <c r="A16" s="273" t="s">
        <v>231</v>
      </c>
      <c r="B16" s="328" t="s">
        <v>244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</row>
    <row r="17" spans="1:18">
      <c r="A17" s="273" t="s">
        <v>298</v>
      </c>
      <c r="B17" s="167">
        <v>689615</v>
      </c>
      <c r="C17" s="293"/>
      <c r="D17" s="328" t="s">
        <v>243</v>
      </c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</row>
    <row r="18" spans="1:18">
      <c r="A18" s="273" t="s">
        <v>340</v>
      </c>
      <c r="B18" s="167">
        <v>0</v>
      </c>
      <c r="C18" s="293"/>
      <c r="D18" s="328" t="s">
        <v>243</v>
      </c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</row>
    <row r="19" spans="1:18">
      <c r="A19" s="273" t="s">
        <v>339</v>
      </c>
      <c r="B19" s="167">
        <v>0</v>
      </c>
      <c r="C19" s="293"/>
      <c r="D19" s="328" t="s">
        <v>243</v>
      </c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</row>
    <row r="20" spans="1:18">
      <c r="A20" s="273" t="s">
        <v>297</v>
      </c>
      <c r="B20" s="167">
        <v>11360745</v>
      </c>
      <c r="C20" s="293"/>
      <c r="D20" s="328" t="s">
        <v>243</v>
      </c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</row>
    <row r="21" spans="1:18">
      <c r="A21" s="273" t="s">
        <v>296</v>
      </c>
      <c r="B21" s="167">
        <v>7494627</v>
      </c>
      <c r="C21" s="293"/>
      <c r="D21" s="328" t="s">
        <v>243</v>
      </c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</row>
    <row r="22" spans="1:18">
      <c r="A22" s="273" t="s">
        <v>295</v>
      </c>
      <c r="B22" s="167">
        <v>6708035</v>
      </c>
      <c r="C22" s="293"/>
      <c r="D22" s="328" t="s">
        <v>243</v>
      </c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</row>
    <row r="23" spans="1:18">
      <c r="A23" s="273" t="s">
        <v>234</v>
      </c>
      <c r="B23" s="167">
        <v>2012674</v>
      </c>
      <c r="C23" s="293"/>
      <c r="D23" s="328" t="s">
        <v>243</v>
      </c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</row>
    <row r="24" spans="1:18" ht="13.5" thickBot="1">
      <c r="A24" s="273" t="s">
        <v>363</v>
      </c>
      <c r="B24" s="167">
        <v>4843745</v>
      </c>
      <c r="C24" s="293"/>
      <c r="D24" s="328" t="s">
        <v>243</v>
      </c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</row>
    <row r="25" spans="1:18" ht="13.5" thickTop="1">
      <c r="A25" s="211" t="s">
        <v>245</v>
      </c>
      <c r="B25" s="212">
        <f>SUM(B17:B24)</f>
        <v>33109441</v>
      </c>
      <c r="C25" s="141"/>
      <c r="D25" s="328" t="s">
        <v>243</v>
      </c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</row>
    <row r="26" spans="1:18">
      <c r="A26" s="176"/>
      <c r="B26" s="143"/>
      <c r="C26" s="233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</row>
    <row r="27" spans="1:18">
      <c r="A27" s="213" t="s">
        <v>235</v>
      </c>
      <c r="B27" s="273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</row>
    <row r="28" spans="1:18">
      <c r="A28" s="214" t="s">
        <v>231</v>
      </c>
      <c r="B28" s="273" t="s">
        <v>244</v>
      </c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</row>
    <row r="29" spans="1:18">
      <c r="A29" s="273" t="s">
        <v>340</v>
      </c>
      <c r="B29" s="167">
        <v>0</v>
      </c>
      <c r="C29" s="293"/>
      <c r="D29" s="328" t="s">
        <v>243</v>
      </c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</row>
    <row r="30" spans="1:18">
      <c r="A30" s="273" t="s">
        <v>339</v>
      </c>
      <c r="B30" s="167">
        <v>0</v>
      </c>
      <c r="C30" s="293"/>
      <c r="D30" s="328" t="s">
        <v>243</v>
      </c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</row>
    <row r="31" spans="1:18">
      <c r="A31" s="273" t="s">
        <v>297</v>
      </c>
      <c r="B31" s="167">
        <v>3917064</v>
      </c>
      <c r="C31" s="293"/>
      <c r="D31" s="328" t="s">
        <v>243</v>
      </c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</row>
    <row r="32" spans="1:18">
      <c r="A32" s="273" t="s">
        <v>296</v>
      </c>
      <c r="B32" s="167">
        <v>1285461</v>
      </c>
      <c r="C32" s="293"/>
      <c r="D32" s="328" t="s">
        <v>243</v>
      </c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</row>
    <row r="33" spans="1:18">
      <c r="A33" s="273" t="s">
        <v>295</v>
      </c>
      <c r="B33" s="167">
        <v>824704</v>
      </c>
      <c r="C33" s="293"/>
      <c r="D33" s="328" t="s">
        <v>243</v>
      </c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</row>
    <row r="34" spans="1:18">
      <c r="A34" s="273" t="s">
        <v>236</v>
      </c>
      <c r="B34" s="167">
        <v>537203</v>
      </c>
      <c r="C34" s="293"/>
      <c r="D34" s="328" t="s">
        <v>243</v>
      </c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</row>
    <row r="35" spans="1:18">
      <c r="A35" s="273" t="s">
        <v>234</v>
      </c>
      <c r="B35" s="167">
        <v>2128313</v>
      </c>
      <c r="C35" s="293"/>
      <c r="D35" s="328" t="s">
        <v>243</v>
      </c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</row>
    <row r="36" spans="1:18">
      <c r="A36" s="273" t="s">
        <v>356</v>
      </c>
      <c r="B36" s="167">
        <v>0</v>
      </c>
      <c r="C36" s="293"/>
      <c r="D36" s="328" t="s">
        <v>243</v>
      </c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</row>
    <row r="37" spans="1:18">
      <c r="A37" s="273" t="s">
        <v>357</v>
      </c>
      <c r="B37" s="167">
        <v>224535</v>
      </c>
      <c r="C37" s="293"/>
      <c r="D37" s="328" t="s">
        <v>243</v>
      </c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</row>
    <row r="38" spans="1:18">
      <c r="A38" s="273" t="s">
        <v>358</v>
      </c>
      <c r="B38" s="167">
        <v>0</v>
      </c>
      <c r="C38" s="293"/>
      <c r="D38" s="328" t="s">
        <v>243</v>
      </c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</row>
    <row r="39" spans="1:18" ht="13.5" thickBot="1">
      <c r="A39" s="328" t="s">
        <v>396</v>
      </c>
      <c r="B39" s="293">
        <v>0</v>
      </c>
      <c r="C39" s="293"/>
      <c r="D39" s="328" t="s">
        <v>243</v>
      </c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</row>
    <row r="40" spans="1:18" ht="13.5" thickTop="1">
      <c r="A40" s="35" t="s">
        <v>245</v>
      </c>
      <c r="B40" s="141">
        <f>SUM(B29:B39)</f>
        <v>8917280</v>
      </c>
      <c r="C40" s="141"/>
      <c r="D40" s="328" t="s">
        <v>243</v>
      </c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</row>
    <row r="41" spans="1:18">
      <c r="A41" s="328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</row>
    <row r="42" spans="1:18">
      <c r="A42" s="290" t="s">
        <v>237</v>
      </c>
      <c r="B42" s="328" t="s">
        <v>244</v>
      </c>
      <c r="C42" s="328"/>
      <c r="D42" s="328"/>
      <c r="E42" s="328"/>
      <c r="F42" s="328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</row>
    <row r="43" spans="1:18" ht="13.5" thickBot="1">
      <c r="A43" s="328" t="s">
        <v>298</v>
      </c>
      <c r="B43" s="293">
        <f>B5+B17</f>
        <v>1181579</v>
      </c>
      <c r="C43" s="293"/>
      <c r="D43" s="328" t="s">
        <v>243</v>
      </c>
      <c r="E43" s="328"/>
      <c r="F43" s="328"/>
      <c r="G43" s="329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</row>
    <row r="44" spans="1:18" ht="14.25" thickTop="1" thickBot="1">
      <c r="A44" s="328" t="s">
        <v>297</v>
      </c>
      <c r="B44" s="293">
        <f>B8+B20+B31</f>
        <v>16262082</v>
      </c>
      <c r="C44" s="293"/>
      <c r="D44" s="328" t="s">
        <v>243</v>
      </c>
      <c r="E44" s="328"/>
      <c r="F44" s="328"/>
      <c r="G44" s="330"/>
      <c r="H44" s="330"/>
      <c r="I44" s="539" t="s">
        <v>235</v>
      </c>
      <c r="J44" s="540"/>
      <c r="K44" s="541"/>
      <c r="L44" s="539" t="s">
        <v>230</v>
      </c>
      <c r="M44" s="540"/>
      <c r="N44" s="540"/>
      <c r="O44" s="540"/>
      <c r="P44" s="540"/>
      <c r="Q44" s="541"/>
      <c r="R44" s="330"/>
    </row>
    <row r="45" spans="1:18" ht="13.5" thickBot="1">
      <c r="A45" s="328" t="s">
        <v>296</v>
      </c>
      <c r="B45" s="293">
        <f>B9+B21+B32</f>
        <v>9344996</v>
      </c>
      <c r="C45" s="293"/>
      <c r="D45" s="328" t="s">
        <v>243</v>
      </c>
      <c r="E45" s="328"/>
      <c r="F45" s="328"/>
      <c r="G45" s="330"/>
      <c r="H45" s="331" t="s">
        <v>237</v>
      </c>
      <c r="I45" s="332" t="s">
        <v>0</v>
      </c>
      <c r="J45" s="332" t="s">
        <v>1</v>
      </c>
      <c r="K45" s="332" t="s">
        <v>2</v>
      </c>
      <c r="L45" s="332" t="s">
        <v>0</v>
      </c>
      <c r="M45" s="332" t="s">
        <v>1</v>
      </c>
      <c r="N45" s="332" t="s">
        <v>2</v>
      </c>
      <c r="O45" s="332" t="s">
        <v>3</v>
      </c>
      <c r="P45" s="332" t="s">
        <v>4</v>
      </c>
      <c r="Q45" s="333" t="s">
        <v>5</v>
      </c>
      <c r="R45" s="330"/>
    </row>
    <row r="46" spans="1:18" ht="13.5" thickTop="1">
      <c r="A46" s="328" t="s">
        <v>295</v>
      </c>
      <c r="B46" s="293">
        <f>B10+B22+B33</f>
        <v>8312549</v>
      </c>
      <c r="C46" s="293"/>
      <c r="D46" s="328" t="s">
        <v>243</v>
      </c>
      <c r="E46" s="328"/>
      <c r="F46" s="328"/>
      <c r="G46" s="330"/>
      <c r="H46" s="334" t="s">
        <v>298</v>
      </c>
      <c r="I46" s="335">
        <v>0</v>
      </c>
      <c r="J46" s="336">
        <v>0</v>
      </c>
      <c r="K46" s="337">
        <v>0</v>
      </c>
      <c r="L46" s="338">
        <v>121210</v>
      </c>
      <c r="M46" s="338">
        <v>148020</v>
      </c>
      <c r="N46" s="338">
        <v>77016</v>
      </c>
      <c r="O46" s="338">
        <v>129220</v>
      </c>
      <c r="P46" s="338">
        <v>173812</v>
      </c>
      <c r="Q46" s="338">
        <v>532301</v>
      </c>
      <c r="R46" s="330" t="s">
        <v>243</v>
      </c>
    </row>
    <row r="47" spans="1:18">
      <c r="A47" s="328" t="s">
        <v>340</v>
      </c>
      <c r="B47" s="293">
        <f>B6+B18+B29</f>
        <v>0</v>
      </c>
      <c r="C47" s="293"/>
      <c r="D47" s="328" t="s">
        <v>243</v>
      </c>
      <c r="E47" s="328"/>
      <c r="F47" s="328"/>
      <c r="G47" s="330"/>
      <c r="H47" s="339" t="s">
        <v>297</v>
      </c>
      <c r="I47" s="340">
        <v>733133</v>
      </c>
      <c r="J47" s="340">
        <v>1501169</v>
      </c>
      <c r="K47" s="340">
        <v>1682762</v>
      </c>
      <c r="L47" s="341">
        <v>1042975</v>
      </c>
      <c r="M47" s="341">
        <v>1338381</v>
      </c>
      <c r="N47" s="341">
        <v>710333</v>
      </c>
      <c r="O47" s="341">
        <v>1190565</v>
      </c>
      <c r="P47" s="341">
        <v>1708013</v>
      </c>
      <c r="Q47" s="341">
        <v>6354751</v>
      </c>
      <c r="R47" s="330" t="s">
        <v>243</v>
      </c>
    </row>
    <row r="48" spans="1:18">
      <c r="A48" s="328" t="s">
        <v>339</v>
      </c>
      <c r="B48" s="293">
        <f>B7+B19+B30</f>
        <v>0</v>
      </c>
      <c r="C48" s="293"/>
      <c r="D48" s="328" t="s">
        <v>243</v>
      </c>
      <c r="E48" s="328"/>
      <c r="F48" s="328"/>
      <c r="G48" s="330"/>
      <c r="H48" s="339" t="s">
        <v>296</v>
      </c>
      <c r="I48" s="340">
        <v>336553</v>
      </c>
      <c r="J48" s="340">
        <v>598773</v>
      </c>
      <c r="K48" s="340">
        <v>350135</v>
      </c>
      <c r="L48" s="341">
        <v>942549</v>
      </c>
      <c r="M48" s="341">
        <v>1074524</v>
      </c>
      <c r="N48" s="341">
        <v>573494</v>
      </c>
      <c r="O48" s="341">
        <v>956091</v>
      </c>
      <c r="P48" s="341">
        <v>1198805</v>
      </c>
      <c r="Q48" s="341">
        <v>3314072</v>
      </c>
      <c r="R48" s="330" t="s">
        <v>243</v>
      </c>
    </row>
    <row r="49" spans="1:18">
      <c r="A49" s="328" t="s">
        <v>236</v>
      </c>
      <c r="B49" s="293">
        <f>B34</f>
        <v>537203</v>
      </c>
      <c r="C49" s="293"/>
      <c r="D49" s="328" t="s">
        <v>243</v>
      </c>
      <c r="E49" s="328"/>
      <c r="F49" s="328"/>
      <c r="G49" s="330"/>
      <c r="H49" s="339" t="s">
        <v>295</v>
      </c>
      <c r="I49" s="340">
        <v>191550</v>
      </c>
      <c r="J49" s="340">
        <v>349003</v>
      </c>
      <c r="K49" s="340">
        <v>284151</v>
      </c>
      <c r="L49" s="341">
        <v>822035</v>
      </c>
      <c r="M49" s="341">
        <v>876148</v>
      </c>
      <c r="N49" s="341">
        <v>629193</v>
      </c>
      <c r="O49" s="341">
        <v>993460</v>
      </c>
      <c r="P49" s="341">
        <v>1375554</v>
      </c>
      <c r="Q49" s="341">
        <v>2791455</v>
      </c>
      <c r="R49" s="330" t="s">
        <v>243</v>
      </c>
    </row>
    <row r="50" spans="1:18">
      <c r="A50" s="328" t="s">
        <v>234</v>
      </c>
      <c r="B50" s="293">
        <f>B11+B23+B35</f>
        <v>24143679</v>
      </c>
      <c r="C50" s="293"/>
      <c r="D50" s="328" t="s">
        <v>243</v>
      </c>
      <c r="E50" s="328"/>
      <c r="F50" s="328"/>
      <c r="G50" s="330"/>
      <c r="H50" s="339" t="s">
        <v>340</v>
      </c>
      <c r="I50" s="340">
        <v>0</v>
      </c>
      <c r="J50" s="342">
        <v>0</v>
      </c>
      <c r="K50" s="343">
        <v>0</v>
      </c>
      <c r="L50" s="341">
        <v>0</v>
      </c>
      <c r="M50" s="342">
        <v>0</v>
      </c>
      <c r="N50" s="342">
        <v>0</v>
      </c>
      <c r="O50" s="342">
        <v>0</v>
      </c>
      <c r="P50" s="342">
        <v>0</v>
      </c>
      <c r="Q50" s="344">
        <v>0</v>
      </c>
      <c r="R50" s="330" t="s">
        <v>243</v>
      </c>
    </row>
    <row r="51" spans="1:18">
      <c r="A51" s="328" t="s">
        <v>349</v>
      </c>
      <c r="B51" s="293">
        <f>B12</f>
        <v>0</v>
      </c>
      <c r="C51" s="293"/>
      <c r="D51" s="328" t="s">
        <v>243</v>
      </c>
      <c r="E51" s="328"/>
      <c r="F51" s="328"/>
      <c r="G51" s="330"/>
      <c r="H51" s="339" t="s">
        <v>339</v>
      </c>
      <c r="I51" s="340">
        <v>0</v>
      </c>
      <c r="J51" s="342">
        <v>0</v>
      </c>
      <c r="K51" s="343">
        <v>0</v>
      </c>
      <c r="L51" s="341">
        <v>0</v>
      </c>
      <c r="M51" s="342">
        <v>0</v>
      </c>
      <c r="N51" s="342">
        <v>0</v>
      </c>
      <c r="O51" s="342">
        <v>0</v>
      </c>
      <c r="P51" s="342">
        <v>0</v>
      </c>
      <c r="Q51" s="344">
        <v>0</v>
      </c>
      <c r="R51" s="330" t="s">
        <v>243</v>
      </c>
    </row>
    <row r="52" spans="1:18">
      <c r="A52" s="328" t="s">
        <v>356</v>
      </c>
      <c r="B52" s="293">
        <f>B36</f>
        <v>0</v>
      </c>
      <c r="C52" s="293"/>
      <c r="D52" s="328" t="s">
        <v>243</v>
      </c>
      <c r="E52" s="328"/>
      <c r="F52" s="328"/>
      <c r="G52" s="330"/>
      <c r="H52" s="339" t="s">
        <v>236</v>
      </c>
      <c r="I52" s="345">
        <v>120815</v>
      </c>
      <c r="J52" s="345">
        <v>216351</v>
      </c>
      <c r="K52" s="345">
        <v>200037</v>
      </c>
      <c r="L52" s="346">
        <v>0</v>
      </c>
      <c r="M52" s="347">
        <v>0</v>
      </c>
      <c r="N52" s="347">
        <v>0</v>
      </c>
      <c r="O52" s="347">
        <v>0</v>
      </c>
      <c r="P52" s="347">
        <v>0</v>
      </c>
      <c r="Q52" s="348">
        <v>0</v>
      </c>
      <c r="R52" s="330" t="s">
        <v>243</v>
      </c>
    </row>
    <row r="53" spans="1:18">
      <c r="A53" s="328" t="s">
        <v>357</v>
      </c>
      <c r="B53" s="293">
        <f>B37</f>
        <v>224535</v>
      </c>
      <c r="C53" s="293"/>
      <c r="D53" s="328" t="s">
        <v>243</v>
      </c>
      <c r="E53" s="328"/>
      <c r="F53" s="328"/>
      <c r="G53" s="330"/>
      <c r="H53" s="339" t="s">
        <v>234</v>
      </c>
      <c r="I53" s="345">
        <v>560504</v>
      </c>
      <c r="J53" s="345">
        <v>963719</v>
      </c>
      <c r="K53" s="345">
        <v>604090</v>
      </c>
      <c r="L53" s="346">
        <v>2463905</v>
      </c>
      <c r="M53" s="346">
        <v>3089615</v>
      </c>
      <c r="N53" s="346">
        <v>1701541</v>
      </c>
      <c r="O53" s="346">
        <v>2817262</v>
      </c>
      <c r="P53" s="346">
        <v>2757489</v>
      </c>
      <c r="Q53" s="346">
        <v>9185554</v>
      </c>
      <c r="R53" s="330" t="s">
        <v>243</v>
      </c>
    </row>
    <row r="54" spans="1:18">
      <c r="A54" s="328" t="s">
        <v>358</v>
      </c>
      <c r="B54" s="293">
        <f>B38</f>
        <v>0</v>
      </c>
      <c r="C54" s="293"/>
      <c r="D54" s="328" t="s">
        <v>243</v>
      </c>
      <c r="E54" s="328"/>
      <c r="F54" s="328"/>
      <c r="G54" s="330"/>
      <c r="H54" s="339" t="s">
        <v>349</v>
      </c>
      <c r="I54" s="345">
        <v>0</v>
      </c>
      <c r="J54" s="347">
        <v>0</v>
      </c>
      <c r="K54" s="349">
        <v>0</v>
      </c>
      <c r="L54" s="346">
        <v>0</v>
      </c>
      <c r="M54" s="347">
        <v>0</v>
      </c>
      <c r="N54" s="347">
        <v>0</v>
      </c>
      <c r="O54" s="347">
        <v>0</v>
      </c>
      <c r="P54" s="347">
        <v>0</v>
      </c>
      <c r="Q54" s="348">
        <v>0</v>
      </c>
      <c r="R54" s="330" t="s">
        <v>243</v>
      </c>
    </row>
    <row r="55" spans="1:18">
      <c r="A55" s="328" t="s">
        <v>363</v>
      </c>
      <c r="B55" s="293">
        <f>B24</f>
        <v>4843745</v>
      </c>
      <c r="C55" s="293"/>
      <c r="D55" s="328" t="s">
        <v>243</v>
      </c>
      <c r="E55" s="328"/>
      <c r="F55" s="328"/>
      <c r="G55" s="330"/>
      <c r="H55" s="339" t="s">
        <v>356</v>
      </c>
      <c r="I55" s="345">
        <v>0</v>
      </c>
      <c r="J55" s="347">
        <v>0</v>
      </c>
      <c r="K55" s="349">
        <v>0</v>
      </c>
      <c r="L55" s="346">
        <v>0</v>
      </c>
      <c r="M55" s="347">
        <v>0</v>
      </c>
      <c r="N55" s="347">
        <v>0</v>
      </c>
      <c r="O55" s="347">
        <v>0</v>
      </c>
      <c r="P55" s="347">
        <v>0</v>
      </c>
      <c r="Q55" s="348">
        <v>0</v>
      </c>
      <c r="R55" s="330" t="s">
        <v>243</v>
      </c>
    </row>
    <row r="56" spans="1:18" ht="13.5" thickBot="1">
      <c r="A56" s="328" t="s">
        <v>396</v>
      </c>
      <c r="B56" s="293">
        <f>B39</f>
        <v>0</v>
      </c>
      <c r="C56" s="293"/>
      <c r="D56" s="328" t="s">
        <v>243</v>
      </c>
      <c r="E56" s="328"/>
      <c r="F56" s="328"/>
      <c r="G56" s="330"/>
      <c r="H56" s="339" t="s">
        <v>357</v>
      </c>
      <c r="I56" s="345">
        <v>57484</v>
      </c>
      <c r="J56" s="345">
        <v>108602</v>
      </c>
      <c r="K56" s="345">
        <v>58449</v>
      </c>
      <c r="L56" s="346">
        <v>0</v>
      </c>
      <c r="M56" s="347">
        <v>0</v>
      </c>
      <c r="N56" s="347">
        <v>0</v>
      </c>
      <c r="O56" s="347">
        <v>0</v>
      </c>
      <c r="P56" s="347">
        <v>0</v>
      </c>
      <c r="Q56" s="348">
        <v>0</v>
      </c>
      <c r="R56" s="330" t="s">
        <v>243</v>
      </c>
    </row>
    <row r="57" spans="1:18" ht="18.75" thickTop="1">
      <c r="A57" s="350" t="s">
        <v>238</v>
      </c>
      <c r="B57" s="351">
        <f>SUM(B43:B56)</f>
        <v>64850368</v>
      </c>
      <c r="C57" s="351"/>
      <c r="D57" s="352" t="s">
        <v>243</v>
      </c>
      <c r="E57" s="352"/>
      <c r="F57" s="328"/>
      <c r="G57" s="330"/>
      <c r="H57" s="339" t="s">
        <v>358</v>
      </c>
      <c r="I57" s="345">
        <v>0</v>
      </c>
      <c r="J57" s="347">
        <v>0</v>
      </c>
      <c r="K57" s="349">
        <v>0</v>
      </c>
      <c r="L57" s="346">
        <v>0</v>
      </c>
      <c r="M57" s="347">
        <v>0</v>
      </c>
      <c r="N57" s="347">
        <v>0</v>
      </c>
      <c r="O57" s="347">
        <v>0</v>
      </c>
      <c r="P57" s="347">
        <v>0</v>
      </c>
      <c r="Q57" s="348">
        <v>0</v>
      </c>
      <c r="R57" s="330" t="s">
        <v>243</v>
      </c>
    </row>
    <row r="58" spans="1:18">
      <c r="A58" s="328"/>
      <c r="B58" s="328"/>
      <c r="C58" s="328"/>
      <c r="D58" s="328"/>
      <c r="E58" s="328"/>
      <c r="F58" s="328"/>
      <c r="G58" s="328"/>
      <c r="H58" s="339" t="s">
        <v>363</v>
      </c>
      <c r="I58" s="345">
        <v>0</v>
      </c>
      <c r="J58" s="347">
        <v>0</v>
      </c>
      <c r="K58" s="349">
        <v>0</v>
      </c>
      <c r="L58" s="346">
        <v>343075</v>
      </c>
      <c r="M58" s="346">
        <v>437018</v>
      </c>
      <c r="N58" s="346">
        <v>286718</v>
      </c>
      <c r="O58" s="346">
        <v>474137</v>
      </c>
      <c r="P58" s="346">
        <v>671993</v>
      </c>
      <c r="Q58" s="346">
        <v>2630804</v>
      </c>
      <c r="R58" s="330" t="s">
        <v>243</v>
      </c>
    </row>
    <row r="59" spans="1:18" ht="18.75" thickBot="1">
      <c r="A59" s="328"/>
      <c r="B59" s="353">
        <f>B57/1000000</f>
        <v>64.850368000000003</v>
      </c>
      <c r="C59" s="328"/>
      <c r="D59" s="352" t="s">
        <v>431</v>
      </c>
      <c r="E59" s="328"/>
      <c r="F59" s="328"/>
      <c r="G59" s="328"/>
      <c r="H59" s="354" t="s">
        <v>396</v>
      </c>
      <c r="I59" s="355">
        <v>0</v>
      </c>
      <c r="J59" s="356">
        <v>0</v>
      </c>
      <c r="K59" s="357">
        <v>0</v>
      </c>
      <c r="L59" s="358">
        <v>0</v>
      </c>
      <c r="M59" s="356">
        <v>0</v>
      </c>
      <c r="N59" s="356">
        <v>0</v>
      </c>
      <c r="O59" s="356">
        <v>0</v>
      </c>
      <c r="P59" s="356">
        <v>0</v>
      </c>
      <c r="Q59" s="359">
        <v>0</v>
      </c>
      <c r="R59" s="330" t="s">
        <v>243</v>
      </c>
    </row>
    <row r="60" spans="1:18" ht="13.5" thickBot="1">
      <c r="A60" s="328"/>
      <c r="B60" s="328"/>
      <c r="C60" s="328"/>
      <c r="D60" s="328"/>
      <c r="E60" s="328"/>
      <c r="F60" s="328"/>
      <c r="G60" s="328"/>
      <c r="H60" s="360" t="s">
        <v>238</v>
      </c>
      <c r="I60" s="361">
        <f t="shared" ref="I60:Q60" si="0">SUM(I46:I59)</f>
        <v>2000039</v>
      </c>
      <c r="J60" s="362">
        <f t="shared" si="0"/>
        <v>3737617</v>
      </c>
      <c r="K60" s="363">
        <f t="shared" si="0"/>
        <v>3179624</v>
      </c>
      <c r="L60" s="364">
        <f t="shared" si="0"/>
        <v>5735749</v>
      </c>
      <c r="M60" s="362">
        <f t="shared" si="0"/>
        <v>6963706</v>
      </c>
      <c r="N60" s="362">
        <f t="shared" si="0"/>
        <v>3978295</v>
      </c>
      <c r="O60" s="362">
        <f t="shared" si="0"/>
        <v>6560735</v>
      </c>
      <c r="P60" s="362">
        <f t="shared" si="0"/>
        <v>7885666</v>
      </c>
      <c r="Q60" s="363">
        <f t="shared" si="0"/>
        <v>24808937</v>
      </c>
      <c r="R60" s="330" t="s">
        <v>243</v>
      </c>
    </row>
    <row r="61" spans="1:18" ht="13.5" thickTop="1">
      <c r="A61" s="328"/>
      <c r="B61" s="328"/>
      <c r="C61" s="328"/>
      <c r="D61" s="328"/>
      <c r="E61" s="328"/>
      <c r="F61" s="328"/>
      <c r="G61" s="328"/>
      <c r="H61" s="330"/>
      <c r="I61" s="329"/>
      <c r="J61" s="330"/>
      <c r="K61" s="330"/>
      <c r="L61" s="329"/>
      <c r="M61" s="330"/>
      <c r="N61" s="330"/>
      <c r="O61" s="330"/>
      <c r="P61" s="330"/>
      <c r="Q61" s="330"/>
      <c r="R61" s="328"/>
    </row>
    <row r="62" spans="1:18">
      <c r="A62" s="328"/>
      <c r="B62" s="328"/>
      <c r="C62" s="328"/>
      <c r="D62" s="328"/>
      <c r="E62" s="328"/>
      <c r="F62" s="328"/>
      <c r="G62" s="328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28"/>
    </row>
  </sheetData>
  <mergeCells count="3">
    <mergeCell ref="A1:D2"/>
    <mergeCell ref="I44:K44"/>
    <mergeCell ref="L44:Q44"/>
  </mergeCells>
  <pageMargins left="0.7" right="0.7" top="0.75" bottom="0.75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AE31"/>
  <sheetViews>
    <sheetView zoomScale="70" zoomScaleNormal="70" workbookViewId="0">
      <selection activeCell="D39" sqref="D39"/>
    </sheetView>
  </sheetViews>
  <sheetFormatPr baseColWidth="10" defaultColWidth="11.42578125" defaultRowHeight="12.75"/>
  <cols>
    <col min="1" max="1" width="32.2851562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2.42578125" bestFit="1" customWidth="1"/>
    <col min="7" max="7" width="17.7109375" bestFit="1" customWidth="1"/>
    <col min="8" max="12" width="18.28515625" bestFit="1" customWidth="1"/>
    <col min="13" max="13" width="10.42578125" bestFit="1" customWidth="1"/>
    <col min="14" max="14" width="9.140625" bestFit="1" customWidth="1"/>
    <col min="15" max="16" width="8.5703125" bestFit="1" customWidth="1"/>
    <col min="17" max="18" width="9.140625" bestFit="1" customWidth="1"/>
    <col min="19" max="19" width="9.28515625" bestFit="1" customWidth="1"/>
    <col min="20" max="22" width="10.140625" bestFit="1" customWidth="1"/>
    <col min="23" max="23" width="15.5703125" bestFit="1" customWidth="1"/>
    <col min="24" max="24" width="13" bestFit="1" customWidth="1"/>
    <col min="25" max="25" width="10.5703125" bestFit="1" customWidth="1"/>
    <col min="26" max="26" width="10.140625" bestFit="1" customWidth="1"/>
    <col min="27" max="27" width="17.5703125" bestFit="1" customWidth="1"/>
    <col min="28" max="28" width="18.42578125" bestFit="1" customWidth="1"/>
  </cols>
  <sheetData>
    <row r="1" spans="1:31" s="404" customFormat="1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30"/>
      <c r="Z1" s="531"/>
      <c r="AA1" s="531"/>
      <c r="AB1" s="532"/>
      <c r="AC1" s="217"/>
    </row>
    <row r="2" spans="1:31" s="404" customFormat="1" ht="17.25" thickBot="1">
      <c r="D2" s="460"/>
      <c r="E2" s="500"/>
      <c r="M2" s="193"/>
      <c r="N2" s="186"/>
      <c r="O2" s="186"/>
      <c r="P2" s="186"/>
      <c r="Q2" s="186"/>
      <c r="R2" s="51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31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31" s="273" customFormat="1" ht="14.25" thickTop="1" thickBot="1">
      <c r="A4" s="166" t="s">
        <v>491</v>
      </c>
      <c r="B4" s="250" t="s">
        <v>29</v>
      </c>
      <c r="C4" s="250" t="s">
        <v>30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3</v>
      </c>
      <c r="F4" s="250" t="s">
        <v>492</v>
      </c>
      <c r="G4" s="168">
        <v>1100</v>
      </c>
      <c r="H4" s="168">
        <v>1100</v>
      </c>
      <c r="I4" s="168">
        <v>1100</v>
      </c>
      <c r="J4" s="168">
        <v>1100</v>
      </c>
      <c r="K4" s="168">
        <v>1100</v>
      </c>
      <c r="L4" s="415">
        <v>1500</v>
      </c>
      <c r="M4" s="327">
        <v>585619</v>
      </c>
      <c r="N4" s="327">
        <v>748696</v>
      </c>
      <c r="O4" s="327">
        <v>424109</v>
      </c>
      <c r="P4" s="327">
        <v>703655</v>
      </c>
      <c r="Q4" s="327">
        <v>913978</v>
      </c>
      <c r="R4" s="327">
        <v>3491603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31" s="273" customFormat="1" ht="14.25" thickTop="1" thickBot="1">
      <c r="A5" s="166" t="s">
        <v>493</v>
      </c>
      <c r="B5" s="250" t="s">
        <v>46</v>
      </c>
      <c r="C5" s="250" t="s">
        <v>47</v>
      </c>
      <c r="D5" s="22" t="s">
        <v>530</v>
      </c>
      <c r="E5" s="22" t="str">
        <f>IF(AND($C5="ARABA",$D5="X"),"LOTE 1",IF(AND($C5="ARABA",$D5=""),"LOTE 4",IF(AND($C5="GIPUZKOA",$D5="X"),"LOTE 2",IF(AND($C5="GIPUZKOA",$D5=""),"LOTE 5",IF(AND($C5="BIZKAIA",$D5="X"),"LOTE 3",IF(AND($C5="BIZKAIA",$D5= ""),"LOTE 6",))))))</f>
        <v>LOTE 2</v>
      </c>
      <c r="F5" s="250" t="s">
        <v>494</v>
      </c>
      <c r="G5" s="416">
        <v>700</v>
      </c>
      <c r="H5" s="416">
        <v>700</v>
      </c>
      <c r="I5" s="416">
        <v>700</v>
      </c>
      <c r="J5" s="416">
        <v>700</v>
      </c>
      <c r="K5" s="416">
        <v>700</v>
      </c>
      <c r="L5" s="417">
        <v>885</v>
      </c>
      <c r="M5" s="327">
        <v>265062</v>
      </c>
      <c r="N5" s="327">
        <v>303829</v>
      </c>
      <c r="O5" s="327">
        <v>180247</v>
      </c>
      <c r="P5" s="327">
        <v>251575</v>
      </c>
      <c r="Q5" s="327">
        <v>405296</v>
      </c>
      <c r="R5" s="327">
        <v>987864</v>
      </c>
      <c r="S5" s="48"/>
      <c r="T5" s="49"/>
      <c r="U5" s="49"/>
      <c r="V5" s="49"/>
      <c r="W5" s="49"/>
      <c r="X5" s="143"/>
      <c r="Y5" s="49"/>
      <c r="Z5" s="49"/>
      <c r="AA5" s="49"/>
      <c r="AB5" s="143"/>
      <c r="AC5" s="176"/>
    </row>
    <row r="6" spans="1:31" s="404" customFormat="1" ht="13.5" thickTop="1">
      <c r="D6" s="22"/>
      <c r="E6" s="22"/>
      <c r="F6" s="203"/>
      <c r="G6" s="243"/>
      <c r="H6" s="243"/>
      <c r="I6" s="243"/>
      <c r="J6" s="243"/>
      <c r="K6" s="243"/>
      <c r="L6" s="243"/>
      <c r="M6" s="242"/>
      <c r="N6" s="242"/>
      <c r="O6" s="242"/>
      <c r="P6" s="242"/>
      <c r="Q6" s="242"/>
      <c r="R6" s="242"/>
      <c r="T6" s="217"/>
      <c r="U6" s="217"/>
      <c r="V6" s="217"/>
      <c r="W6" s="217"/>
      <c r="X6" s="233"/>
      <c r="Y6" s="233"/>
      <c r="Z6" s="233"/>
      <c r="AA6" s="233"/>
      <c r="AB6" s="233"/>
      <c r="AC6" s="217"/>
      <c r="AD6" s="293"/>
    </row>
    <row r="7" spans="1:31" s="404" customFormat="1">
      <c r="D7" s="22"/>
      <c r="E7" s="22"/>
      <c r="G7" s="243"/>
      <c r="H7" s="243"/>
      <c r="I7" s="243"/>
      <c r="J7" s="243"/>
      <c r="K7" s="243"/>
      <c r="L7" s="243"/>
      <c r="M7" s="174"/>
      <c r="N7" s="174"/>
      <c r="O7" s="174"/>
      <c r="P7" s="174"/>
      <c r="Q7" s="174"/>
      <c r="R7" s="174"/>
      <c r="AE7" s="293"/>
    </row>
    <row r="8" spans="1:31" s="404" customFormat="1">
      <c r="D8" s="22"/>
      <c r="E8" s="22"/>
      <c r="L8" s="404" t="s">
        <v>6</v>
      </c>
      <c r="M8" s="293">
        <f t="shared" ref="M8:R8" si="0">SUM(M4:M5)</f>
        <v>850681</v>
      </c>
      <c r="N8" s="293">
        <f t="shared" si="0"/>
        <v>1052525</v>
      </c>
      <c r="O8" s="293">
        <f t="shared" si="0"/>
        <v>604356</v>
      </c>
      <c r="P8" s="293">
        <f t="shared" si="0"/>
        <v>955230</v>
      </c>
      <c r="Q8" s="293">
        <f t="shared" si="0"/>
        <v>1319274</v>
      </c>
      <c r="R8" s="293">
        <f t="shared" si="0"/>
        <v>4479467</v>
      </c>
      <c r="S8" s="404" t="s">
        <v>243</v>
      </c>
    </row>
    <row r="9" spans="1:31" s="404" customFormat="1">
      <c r="D9" s="22"/>
      <c r="E9" s="22"/>
      <c r="M9" s="527">
        <f>SUM(M8:R8)</f>
        <v>9261533</v>
      </c>
      <c r="N9" s="527"/>
      <c r="O9" s="527"/>
      <c r="P9" s="527"/>
      <c r="Q9" s="527"/>
      <c r="R9" s="527"/>
      <c r="S9" s="404" t="s">
        <v>243</v>
      </c>
      <c r="V9" s="217"/>
      <c r="W9" s="217"/>
      <c r="X9" s="217"/>
      <c r="Y9" s="217"/>
      <c r="Z9" s="217"/>
      <c r="AA9" s="217"/>
      <c r="AB9" s="217"/>
      <c r="AC9" s="217"/>
    </row>
    <row r="10" spans="1:31" s="404" customFormat="1" ht="13.5" thickBot="1">
      <c r="D10" s="460"/>
      <c r="E10" s="500"/>
      <c r="V10" s="217"/>
      <c r="W10" s="217"/>
      <c r="X10" s="217"/>
      <c r="Y10" s="217"/>
      <c r="Z10" s="217"/>
      <c r="AA10" s="217"/>
      <c r="AB10" s="217"/>
      <c r="AC10" s="217"/>
    </row>
    <row r="11" spans="1:31" s="404" customFormat="1" ht="13.5" thickTop="1">
      <c r="D11" s="460"/>
      <c r="E11" s="500"/>
      <c r="G11" s="246"/>
      <c r="H11" s="246"/>
      <c r="I11" s="246"/>
      <c r="J11" s="246"/>
      <c r="K11" s="293"/>
      <c r="L11" s="441" t="s">
        <v>525</v>
      </c>
      <c r="M11" s="442" t="s">
        <v>0</v>
      </c>
      <c r="N11" s="442" t="s">
        <v>1</v>
      </c>
      <c r="O11" s="442" t="s">
        <v>2</v>
      </c>
      <c r="P11" s="442" t="s">
        <v>3</v>
      </c>
      <c r="Q11" s="442" t="s">
        <v>4</v>
      </c>
      <c r="R11" s="443" t="s">
        <v>5</v>
      </c>
      <c r="S11" s="258" t="s">
        <v>245</v>
      </c>
      <c r="V11" s="217"/>
      <c r="W11" s="298"/>
      <c r="X11" s="298"/>
      <c r="Y11" s="217"/>
      <c r="Z11" s="217"/>
      <c r="AA11" s="298"/>
      <c r="AB11" s="298"/>
      <c r="AC11" s="217"/>
    </row>
    <row r="12" spans="1:31">
      <c r="K12" s="293"/>
      <c r="L12" s="444"/>
      <c r="M12" s="233">
        <f>SUMIFS(M4:M5,$C4:$C5,"ARABA",$D4:$D5,"")</f>
        <v>0</v>
      </c>
      <c r="N12" s="233">
        <f t="shared" ref="N12:R12" si="1">SUMIFS(N4:N5,$C4:$C5,"ARABA",$D4:$D5,"")</f>
        <v>0</v>
      </c>
      <c r="O12" s="233">
        <f t="shared" si="1"/>
        <v>0</v>
      </c>
      <c r="P12" s="233">
        <f t="shared" si="1"/>
        <v>0</v>
      </c>
      <c r="Q12" s="233">
        <f t="shared" si="1"/>
        <v>0</v>
      </c>
      <c r="R12" s="420">
        <f t="shared" si="1"/>
        <v>0</v>
      </c>
      <c r="S12" s="293">
        <f>SUM(M12:R12)</f>
        <v>0</v>
      </c>
      <c r="V12" s="217"/>
      <c r="W12" s="298"/>
      <c r="X12" s="233"/>
      <c r="Y12" s="217"/>
      <c r="Z12" s="217"/>
      <c r="AA12" s="298"/>
      <c r="AB12" s="233"/>
      <c r="AC12" s="217"/>
    </row>
    <row r="13" spans="1:31">
      <c r="K13" s="293"/>
      <c r="L13" s="444"/>
      <c r="M13" s="233"/>
      <c r="N13" s="233"/>
      <c r="O13" s="233"/>
      <c r="P13" s="233"/>
      <c r="Q13" s="233"/>
      <c r="R13" s="420"/>
      <c r="S13" s="293"/>
      <c r="V13" s="217"/>
      <c r="W13" s="298"/>
      <c r="X13" s="233"/>
      <c r="Y13" s="217"/>
      <c r="Z13" s="217"/>
      <c r="AA13" s="298"/>
      <c r="AB13" s="233"/>
      <c r="AC13" s="217"/>
    </row>
    <row r="14" spans="1:31">
      <c r="K14" s="293"/>
      <c r="L14" s="444" t="s">
        <v>526</v>
      </c>
      <c r="M14" s="233"/>
      <c r="N14" s="233"/>
      <c r="O14" s="233"/>
      <c r="P14" s="233"/>
      <c r="Q14" s="233"/>
      <c r="R14" s="420"/>
      <c r="S14" s="293"/>
      <c r="V14" s="217"/>
      <c r="W14" s="298"/>
      <c r="X14" s="233"/>
      <c r="Y14" s="217"/>
      <c r="Z14" s="217"/>
      <c r="AA14" s="298"/>
      <c r="AB14" s="233"/>
      <c r="AC14" s="217"/>
    </row>
    <row r="15" spans="1:31">
      <c r="K15" s="293"/>
      <c r="L15" s="444"/>
      <c r="M15" s="233">
        <f>SUMIFS(M4:M5,$C4:$C5,"GIPUZKOA",$D4:$D5,"")</f>
        <v>0</v>
      </c>
      <c r="N15" s="233">
        <f t="shared" ref="N15:R15" si="2">SUMIFS(N4:N5,$C4:$C5,"GIPUZKOA",$D4:$D5,"")</f>
        <v>0</v>
      </c>
      <c r="O15" s="233">
        <f t="shared" si="2"/>
        <v>0</v>
      </c>
      <c r="P15" s="233">
        <f t="shared" si="2"/>
        <v>0</v>
      </c>
      <c r="Q15" s="233">
        <f t="shared" si="2"/>
        <v>0</v>
      </c>
      <c r="R15" s="420">
        <f t="shared" si="2"/>
        <v>0</v>
      </c>
      <c r="S15" s="293">
        <f t="shared" ref="S15:S18" si="3">SUM(M15:R15)</f>
        <v>0</v>
      </c>
      <c r="V15" s="217"/>
      <c r="W15" s="298"/>
      <c r="X15" s="233"/>
      <c r="Y15" s="217"/>
      <c r="Z15" s="217"/>
      <c r="AA15" s="298"/>
      <c r="AB15" s="233"/>
      <c r="AC15" s="217"/>
    </row>
    <row r="16" spans="1:31">
      <c r="K16" s="293"/>
      <c r="L16" s="444"/>
      <c r="M16" s="233"/>
      <c r="N16" s="233"/>
      <c r="O16" s="233"/>
      <c r="P16" s="233"/>
      <c r="Q16" s="233"/>
      <c r="R16" s="420"/>
      <c r="S16" s="293"/>
      <c r="V16" s="217"/>
      <c r="W16" s="298"/>
      <c r="X16" s="233"/>
      <c r="Y16" s="217"/>
      <c r="Z16" s="217"/>
      <c r="AA16" s="298"/>
      <c r="AB16" s="233"/>
      <c r="AC16" s="217"/>
    </row>
    <row r="17" spans="11:29">
      <c r="K17" s="293"/>
      <c r="L17" s="444" t="s">
        <v>527</v>
      </c>
      <c r="M17" s="233"/>
      <c r="N17" s="233"/>
      <c r="O17" s="233"/>
      <c r="P17" s="233"/>
      <c r="Q17" s="233"/>
      <c r="R17" s="420"/>
      <c r="S17" s="293"/>
      <c r="V17" s="217"/>
      <c r="W17" s="298"/>
      <c r="X17" s="233"/>
      <c r="Y17" s="217"/>
      <c r="Z17" s="217"/>
      <c r="AA17" s="298"/>
      <c r="AB17" s="233"/>
      <c r="AC17" s="217"/>
    </row>
    <row r="18" spans="11:29" ht="13.5" thickBot="1">
      <c r="K18" s="293"/>
      <c r="L18" s="445"/>
      <c r="M18" s="422">
        <f>SUMIFS(M4:M5,$C4:$C5,"BIZKAIA",$D4:$D5,"")</f>
        <v>0</v>
      </c>
      <c r="N18" s="422">
        <f t="shared" ref="N18:R18" si="4">SUMIFS(N4:N5,$C4:$C5,"BIZKAIA",$D4:$D5,"")</f>
        <v>0</v>
      </c>
      <c r="O18" s="422">
        <f t="shared" si="4"/>
        <v>0</v>
      </c>
      <c r="P18" s="422">
        <f t="shared" si="4"/>
        <v>0</v>
      </c>
      <c r="Q18" s="422">
        <f t="shared" si="4"/>
        <v>0</v>
      </c>
      <c r="R18" s="423">
        <f t="shared" si="4"/>
        <v>0</v>
      </c>
      <c r="S18" s="293">
        <f t="shared" si="3"/>
        <v>0</v>
      </c>
      <c r="V18" s="217"/>
      <c r="W18" s="298"/>
      <c r="X18" s="233"/>
      <c r="Y18" s="217"/>
      <c r="Z18" s="217"/>
      <c r="AA18" s="298"/>
      <c r="AB18" s="233"/>
      <c r="AC18" s="217"/>
    </row>
    <row r="19" spans="11:29" ht="13.5" thickTop="1">
      <c r="S19" s="472"/>
      <c r="V19" s="217"/>
      <c r="W19" s="217"/>
      <c r="X19" s="217"/>
      <c r="Y19" s="217"/>
      <c r="Z19" s="217"/>
      <c r="AA19" s="217"/>
      <c r="AB19" s="217"/>
      <c r="AC19" s="217"/>
    </row>
    <row r="20" spans="11:29" ht="13.5" thickBot="1">
      <c r="S20" s="472"/>
      <c r="V20" s="217"/>
      <c r="W20" s="217"/>
      <c r="X20" s="217"/>
      <c r="Y20" s="217"/>
      <c r="Z20" s="217"/>
      <c r="AA20" s="217"/>
      <c r="AB20" s="217"/>
      <c r="AC20" s="217"/>
    </row>
    <row r="21" spans="11:29" ht="13.5" thickTop="1">
      <c r="L21" s="441" t="s">
        <v>531</v>
      </c>
      <c r="M21" s="442" t="s">
        <v>0</v>
      </c>
      <c r="N21" s="442" t="s">
        <v>1</v>
      </c>
      <c r="O21" s="442" t="s">
        <v>2</v>
      </c>
      <c r="P21" s="442" t="s">
        <v>3</v>
      </c>
      <c r="Q21" s="442" t="s">
        <v>4</v>
      </c>
      <c r="R21" s="443" t="s">
        <v>5</v>
      </c>
      <c r="S21" s="258" t="s">
        <v>245</v>
      </c>
      <c r="V21" s="217"/>
      <c r="W21" s="298"/>
      <c r="X21" s="298"/>
      <c r="Y21" s="217"/>
      <c r="Z21" s="217"/>
      <c r="AA21" s="298"/>
      <c r="AB21" s="298"/>
      <c r="AC21" s="217"/>
    </row>
    <row r="22" spans="11:29">
      <c r="L22" s="444"/>
      <c r="M22" s="233">
        <f>SUMIFS(M4:M5,$C4:$C5,"ARABA",$D4:$D5,"X")</f>
        <v>0</v>
      </c>
      <c r="N22" s="233">
        <f t="shared" ref="N22:R22" si="5">SUMIFS(N4:N5,$C4:$C5,"ARABA",$D4:$D5,"X")</f>
        <v>0</v>
      </c>
      <c r="O22" s="233">
        <f t="shared" si="5"/>
        <v>0</v>
      </c>
      <c r="P22" s="233">
        <f t="shared" si="5"/>
        <v>0</v>
      </c>
      <c r="Q22" s="233">
        <f t="shared" si="5"/>
        <v>0</v>
      </c>
      <c r="R22" s="420">
        <f t="shared" si="5"/>
        <v>0</v>
      </c>
      <c r="S22" s="293">
        <f>SUM(M22:R22)</f>
        <v>0</v>
      </c>
      <c r="V22" s="217"/>
      <c r="W22" s="298"/>
      <c r="X22" s="233"/>
      <c r="Y22" s="217"/>
      <c r="Z22" s="217"/>
      <c r="AA22" s="298"/>
      <c r="AB22" s="233"/>
      <c r="AC22" s="217"/>
    </row>
    <row r="23" spans="11:29">
      <c r="L23" s="444"/>
      <c r="M23" s="233"/>
      <c r="N23" s="233"/>
      <c r="O23" s="233"/>
      <c r="P23" s="233"/>
      <c r="Q23" s="233"/>
      <c r="R23" s="420"/>
      <c r="S23" s="293"/>
      <c r="V23" s="217"/>
      <c r="W23" s="298"/>
      <c r="X23" s="233"/>
      <c r="Y23" s="217"/>
      <c r="Z23" s="217"/>
      <c r="AA23" s="298"/>
      <c r="AB23" s="233"/>
      <c r="AC23" s="217"/>
    </row>
    <row r="24" spans="11:29">
      <c r="L24" s="444" t="s">
        <v>532</v>
      </c>
      <c r="M24" s="233"/>
      <c r="N24" s="233"/>
      <c r="O24" s="233"/>
      <c r="P24" s="233"/>
      <c r="Q24" s="233"/>
      <c r="R24" s="420"/>
      <c r="S24" s="293"/>
      <c r="V24" s="217"/>
      <c r="W24" s="298"/>
      <c r="X24" s="233"/>
      <c r="Y24" s="217"/>
      <c r="Z24" s="217"/>
      <c r="AA24" s="298"/>
      <c r="AB24" s="233"/>
      <c r="AC24" s="217"/>
    </row>
    <row r="25" spans="11:29">
      <c r="L25" s="444"/>
      <c r="M25" s="233">
        <f>SUMIFS(M4:M5,$C4:$C5,"GIPUZKOA",$D4:$D5,"X")</f>
        <v>265062</v>
      </c>
      <c r="N25" s="233">
        <f t="shared" ref="N25:R25" si="6">SUMIFS(N4:N5,$C4:$C5,"GIPUZKOA",$D4:$D5,"X")</f>
        <v>303829</v>
      </c>
      <c r="O25" s="233">
        <f t="shared" si="6"/>
        <v>180247</v>
      </c>
      <c r="P25" s="233">
        <f t="shared" si="6"/>
        <v>251575</v>
      </c>
      <c r="Q25" s="233">
        <f t="shared" si="6"/>
        <v>405296</v>
      </c>
      <c r="R25" s="420">
        <f t="shared" si="6"/>
        <v>987864</v>
      </c>
      <c r="S25" s="293">
        <f t="shared" ref="S25:S28" si="7">SUM(M25:R25)</f>
        <v>2393873</v>
      </c>
      <c r="V25" s="217"/>
      <c r="W25" s="298"/>
      <c r="X25" s="233"/>
      <c r="Y25" s="217"/>
      <c r="Z25" s="217"/>
      <c r="AA25" s="298"/>
      <c r="AB25" s="233"/>
      <c r="AC25" s="217"/>
    </row>
    <row r="26" spans="11:29">
      <c r="L26" s="444"/>
      <c r="M26" s="233"/>
      <c r="N26" s="233"/>
      <c r="O26" s="233"/>
      <c r="P26" s="233"/>
      <c r="Q26" s="233"/>
      <c r="R26" s="420"/>
      <c r="S26" s="293"/>
      <c r="V26" s="217"/>
      <c r="W26" s="298"/>
      <c r="X26" s="233"/>
      <c r="Y26" s="217"/>
      <c r="Z26" s="217"/>
      <c r="AA26" s="298"/>
      <c r="AB26" s="233"/>
      <c r="AC26" s="217"/>
    </row>
    <row r="27" spans="11:29">
      <c r="L27" s="444" t="s">
        <v>533</v>
      </c>
      <c r="M27" s="233"/>
      <c r="N27" s="233"/>
      <c r="O27" s="233"/>
      <c r="P27" s="233"/>
      <c r="Q27" s="233"/>
      <c r="R27" s="420"/>
      <c r="S27" s="293"/>
      <c r="V27" s="217"/>
      <c r="W27" s="298"/>
      <c r="X27" s="233"/>
      <c r="Y27" s="217"/>
      <c r="Z27" s="217"/>
      <c r="AA27" s="298"/>
      <c r="AB27" s="233"/>
      <c r="AC27" s="217"/>
    </row>
    <row r="28" spans="11:29" ht="13.5" thickBot="1">
      <c r="L28" s="445"/>
      <c r="M28" s="422">
        <f>SUMIFS(M4:M5,$C4:$C5,"BIZKAIA",$D4:$D5,"X")</f>
        <v>585619</v>
      </c>
      <c r="N28" s="422">
        <f t="shared" ref="N28:R28" si="8">SUMIFS(N4:N5,$C4:$C5,"BIZKAIA",$D4:$D5,"X")</f>
        <v>748696</v>
      </c>
      <c r="O28" s="422">
        <f t="shared" si="8"/>
        <v>424109</v>
      </c>
      <c r="P28" s="422">
        <f t="shared" si="8"/>
        <v>703655</v>
      </c>
      <c r="Q28" s="422">
        <f t="shared" si="8"/>
        <v>913978</v>
      </c>
      <c r="R28" s="423">
        <f t="shared" si="8"/>
        <v>3491603</v>
      </c>
      <c r="S28" s="293">
        <f t="shared" si="7"/>
        <v>6867660</v>
      </c>
      <c r="V28" s="217"/>
      <c r="W28" s="298"/>
      <c r="X28" s="233"/>
      <c r="Y28" s="217"/>
      <c r="Z28" s="217"/>
      <c r="AA28" s="298"/>
      <c r="AB28" s="233"/>
      <c r="AC28" s="217"/>
    </row>
    <row r="29" spans="11:29" ht="13.5" thickTop="1">
      <c r="V29" s="217"/>
      <c r="W29" s="217"/>
      <c r="X29" s="217"/>
      <c r="Y29" s="217"/>
      <c r="Z29" s="217"/>
      <c r="AA29" s="217"/>
      <c r="AB29" s="217"/>
      <c r="AC29" s="217"/>
    </row>
    <row r="30" spans="11:29">
      <c r="V30" s="217"/>
      <c r="W30" s="217"/>
      <c r="X30" s="217"/>
      <c r="Y30" s="217"/>
      <c r="Z30" s="217"/>
      <c r="AA30" s="217"/>
      <c r="AB30" s="217"/>
      <c r="AC30" s="217"/>
    </row>
    <row r="31" spans="11:29">
      <c r="V31" s="217"/>
      <c r="W31" s="217"/>
      <c r="X31" s="217"/>
      <c r="Y31" s="217"/>
      <c r="Z31" s="217"/>
      <c r="AA31" s="217"/>
      <c r="AB31" s="217"/>
      <c r="AC31" s="217"/>
    </row>
  </sheetData>
  <mergeCells count="4">
    <mergeCell ref="Y1:AB1"/>
    <mergeCell ref="M9:R9"/>
    <mergeCell ref="A1:R1"/>
    <mergeCell ref="S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266"/>
  <sheetViews>
    <sheetView topLeftCell="B3" zoomScale="70" zoomScaleNormal="70" zoomScalePageLayoutView="125" workbookViewId="0">
      <selection activeCell="H45" sqref="H45"/>
    </sheetView>
  </sheetViews>
  <sheetFormatPr baseColWidth="10" defaultColWidth="11.42578125" defaultRowHeight="12.75"/>
  <cols>
    <col min="1" max="1" width="46.140625" bestFit="1" customWidth="1"/>
    <col min="2" max="2" width="12.7109375" bestFit="1" customWidth="1"/>
    <col min="3" max="3" width="27.5703125" bestFit="1" customWidth="1"/>
    <col min="4" max="4" width="37.7109375" style="14" bestFit="1" customWidth="1"/>
    <col min="5" max="5" width="18" bestFit="1" customWidth="1"/>
    <col min="6" max="6" width="18.42578125" bestFit="1" customWidth="1"/>
    <col min="7" max="7" width="19.140625" style="460" bestFit="1" customWidth="1"/>
    <col min="8" max="8" width="19.140625" style="500" customWidth="1"/>
    <col min="9" max="9" width="26.140625" bestFit="1" customWidth="1"/>
    <col min="10" max="10" width="17.7109375" bestFit="1" customWidth="1"/>
    <col min="11" max="12" width="18.28515625" bestFit="1" customWidth="1"/>
    <col min="13" max="15" width="10.28515625" bestFit="1" customWidth="1"/>
    <col min="16" max="16" width="9.28515625" bestFit="1" customWidth="1"/>
    <col min="17" max="18" width="9.85546875" bestFit="1" customWidth="1"/>
    <col min="19" max="19" width="10.42578125" bestFit="1" customWidth="1"/>
    <col min="20" max="20" width="17.5703125" bestFit="1" customWidth="1"/>
    <col min="21" max="21" width="14.7109375" bestFit="1" customWidth="1"/>
    <col min="22" max="22" width="11.85546875" bestFit="1" customWidth="1"/>
    <col min="23" max="23" width="10.85546875" bestFit="1" customWidth="1"/>
    <col min="24" max="24" width="17.5703125" bestFit="1" customWidth="1"/>
    <col min="25" max="25" width="20.42578125" bestFit="1" customWidth="1"/>
  </cols>
  <sheetData>
    <row r="1" spans="1:26" ht="20.25">
      <c r="D1" s="526" t="s">
        <v>8</v>
      </c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9"/>
      <c r="Q1" s="529"/>
      <c r="R1" s="529"/>
      <c r="S1" s="529"/>
      <c r="T1" s="529"/>
      <c r="U1" s="529"/>
      <c r="V1" s="530"/>
      <c r="W1" s="531"/>
      <c r="X1" s="531"/>
      <c r="Y1" s="532"/>
      <c r="Z1" s="217"/>
    </row>
    <row r="2" spans="1:26" ht="17.25" thickBot="1">
      <c r="M2" s="3"/>
      <c r="N2" s="4"/>
      <c r="O2" s="514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</row>
    <row r="3" spans="1:26" s="16" customFormat="1" ht="17.25" thickTop="1" thickBot="1">
      <c r="A3" s="6" t="s">
        <v>35</v>
      </c>
      <c r="B3" s="6" t="s">
        <v>260</v>
      </c>
      <c r="C3" s="6" t="s">
        <v>261</v>
      </c>
      <c r="D3" s="15" t="s">
        <v>11</v>
      </c>
      <c r="E3" s="6" t="s">
        <v>12</v>
      </c>
      <c r="F3" s="6" t="s">
        <v>13</v>
      </c>
      <c r="G3" s="208" t="s">
        <v>529</v>
      </c>
      <c r="H3" s="208" t="s">
        <v>575</v>
      </c>
      <c r="I3" s="6" t="s">
        <v>14</v>
      </c>
      <c r="J3" s="6" t="s">
        <v>16</v>
      </c>
      <c r="K3" s="6" t="s">
        <v>17</v>
      </c>
      <c r="L3" s="6" t="s">
        <v>18</v>
      </c>
      <c r="M3" s="7" t="s">
        <v>0</v>
      </c>
      <c r="N3" s="7" t="s">
        <v>1</v>
      </c>
      <c r="O3" s="7" t="s">
        <v>2</v>
      </c>
      <c r="P3" s="8"/>
      <c r="Q3" s="190"/>
      <c r="R3" s="162"/>
      <c r="S3" s="190"/>
      <c r="T3" s="195"/>
      <c r="U3" s="195"/>
      <c r="V3" s="508"/>
      <c r="W3" s="190"/>
      <c r="X3" s="190"/>
      <c r="Y3" s="194"/>
      <c r="Z3" s="510"/>
    </row>
    <row r="4" spans="1:26" s="73" customFormat="1" ht="14.25" thickTop="1" thickBot="1">
      <c r="A4" s="67" t="s">
        <v>288</v>
      </c>
      <c r="B4" s="68">
        <v>14191</v>
      </c>
      <c r="C4" s="67" t="s">
        <v>262</v>
      </c>
      <c r="D4" s="69" t="s">
        <v>36</v>
      </c>
      <c r="E4" s="70" t="s">
        <v>29</v>
      </c>
      <c r="F4" s="70" t="s">
        <v>30</v>
      </c>
      <c r="G4" s="70"/>
      <c r="H4" s="70" t="str">
        <f>IF(AND($F4="ARABA",$G4="X"),"LOTE 1",IF(AND($F4="ARABA",$G4=""),"LOTE 4",IF(AND($F4="GIPUZKOA",$G4="X"),"LOTE 2",IF(AND($F4="GIPUZKOA",$G4=""),"LOTE 5",IF(AND($F4="BIZKAIA",$G4="X"),"LOTE 3",IF(AND($F4="BIZKAIA",$G4= ""),"LOTE 6",))))))</f>
        <v>LOTE 6</v>
      </c>
      <c r="I4" s="76" t="s">
        <v>37</v>
      </c>
      <c r="J4" s="71">
        <v>44</v>
      </c>
      <c r="K4" s="71">
        <v>44</v>
      </c>
      <c r="L4" s="71">
        <v>44</v>
      </c>
      <c r="M4" s="72">
        <v>16556</v>
      </c>
      <c r="N4" s="257">
        <v>33173</v>
      </c>
      <c r="O4" s="257">
        <v>18456</v>
      </c>
      <c r="P4" s="48"/>
      <c r="Q4" s="49"/>
      <c r="R4" s="49"/>
      <c r="S4" s="49"/>
      <c r="T4" s="49"/>
      <c r="U4" s="143"/>
      <c r="V4" s="49"/>
      <c r="W4" s="49"/>
      <c r="X4" s="49"/>
      <c r="Y4" s="143"/>
      <c r="Z4" s="34"/>
    </row>
    <row r="5" spans="1:26" s="73" customFormat="1" ht="13.5" thickBot="1">
      <c r="A5" s="67" t="s">
        <v>292</v>
      </c>
      <c r="B5" s="68">
        <v>15112</v>
      </c>
      <c r="C5" s="67" t="s">
        <v>263</v>
      </c>
      <c r="D5" s="69" t="s">
        <v>38</v>
      </c>
      <c r="E5" s="70" t="s">
        <v>29</v>
      </c>
      <c r="F5" s="70" t="s">
        <v>30</v>
      </c>
      <c r="G5" s="70" t="s">
        <v>530</v>
      </c>
      <c r="H5" s="70" t="str">
        <f t="shared" ref="H5:H24" si="0">IF(AND($F5="ARABA",$G5="X"),"LOTE 1",IF(AND($F5="ARABA",$G5=""),"LOTE 4",IF(AND($F5="GIPUZKOA",$G5="X"),"LOTE 2",IF(AND($F5="GIPUZKOA",$G5=""),"LOTE 5",IF(AND($F5="BIZKAIA",$G5="X"),"LOTE 3",IF(AND($F5="BIZKAIA",$G5= ""),"LOTE 6",))))))</f>
        <v>LOTE 3</v>
      </c>
      <c r="I5" s="76" t="s">
        <v>39</v>
      </c>
      <c r="J5" s="71">
        <v>120</v>
      </c>
      <c r="K5" s="71">
        <v>120</v>
      </c>
      <c r="L5" s="71">
        <v>120</v>
      </c>
      <c r="M5" s="72">
        <v>64201</v>
      </c>
      <c r="N5" s="257">
        <v>124661</v>
      </c>
      <c r="O5" s="257">
        <v>50251</v>
      </c>
      <c r="P5" s="48"/>
      <c r="Q5" s="49"/>
      <c r="R5" s="49"/>
      <c r="S5" s="49"/>
      <c r="T5" s="49"/>
      <c r="U5" s="143"/>
      <c r="V5" s="49"/>
      <c r="W5" s="49"/>
      <c r="X5" s="49"/>
      <c r="Y5" s="143"/>
      <c r="Z5" s="34"/>
    </row>
    <row r="6" spans="1:26" s="73" customFormat="1" ht="13.5" thickBot="1">
      <c r="A6" s="67" t="s">
        <v>287</v>
      </c>
      <c r="B6" s="68">
        <v>14190</v>
      </c>
      <c r="C6" s="67" t="s">
        <v>264</v>
      </c>
      <c r="D6" s="69" t="s">
        <v>40</v>
      </c>
      <c r="E6" s="70" t="s">
        <v>29</v>
      </c>
      <c r="F6" s="70" t="s">
        <v>30</v>
      </c>
      <c r="G6" s="70"/>
      <c r="H6" s="70" t="str">
        <f t="shared" si="0"/>
        <v>LOTE 6</v>
      </c>
      <c r="I6" s="76" t="s">
        <v>41</v>
      </c>
      <c r="J6" s="71">
        <v>32</v>
      </c>
      <c r="K6" s="71">
        <v>32</v>
      </c>
      <c r="L6" s="71">
        <v>32</v>
      </c>
      <c r="M6" s="72">
        <v>15800</v>
      </c>
      <c r="N6" s="257">
        <v>29960</v>
      </c>
      <c r="O6" s="257">
        <v>18154</v>
      </c>
      <c r="P6" s="48"/>
      <c r="Q6" s="49"/>
      <c r="R6" s="49"/>
      <c r="S6" s="49"/>
      <c r="T6" s="49"/>
      <c r="U6" s="143"/>
      <c r="V6" s="49"/>
      <c r="W6" s="49"/>
      <c r="X6" s="49"/>
      <c r="Y6" s="143"/>
      <c r="Z6" s="34"/>
    </row>
    <row r="7" spans="1:26" s="73" customFormat="1" ht="13.5" thickBot="1">
      <c r="A7" s="67" t="s">
        <v>286</v>
      </c>
      <c r="B7" s="68">
        <v>14188</v>
      </c>
      <c r="C7" s="67" t="s">
        <v>265</v>
      </c>
      <c r="D7" s="69" t="s">
        <v>42</v>
      </c>
      <c r="E7" s="70" t="s">
        <v>29</v>
      </c>
      <c r="F7" s="70" t="s">
        <v>30</v>
      </c>
      <c r="G7" s="70" t="s">
        <v>530</v>
      </c>
      <c r="H7" s="70" t="str">
        <f t="shared" si="0"/>
        <v>LOTE 3</v>
      </c>
      <c r="I7" s="76" t="s">
        <v>43</v>
      </c>
      <c r="J7" s="71">
        <v>65</v>
      </c>
      <c r="K7" s="71">
        <v>65</v>
      </c>
      <c r="L7" s="71">
        <v>65</v>
      </c>
      <c r="M7" s="72">
        <v>14592</v>
      </c>
      <c r="N7" s="257">
        <v>32927</v>
      </c>
      <c r="O7" s="257">
        <v>18818</v>
      </c>
      <c r="P7" s="48"/>
      <c r="Q7" s="49"/>
      <c r="R7" s="49"/>
      <c r="S7" s="49"/>
      <c r="T7" s="49"/>
      <c r="U7" s="143"/>
      <c r="V7" s="49"/>
      <c r="W7" s="49"/>
      <c r="X7" s="49"/>
      <c r="Y7" s="143"/>
      <c r="Z7" s="34"/>
    </row>
    <row r="8" spans="1:26" s="73" customFormat="1" ht="13.5" thickBot="1">
      <c r="A8" s="67" t="s">
        <v>291</v>
      </c>
      <c r="B8" s="68">
        <v>15048</v>
      </c>
      <c r="C8" s="67" t="s">
        <v>266</v>
      </c>
      <c r="D8" s="69" t="s">
        <v>44</v>
      </c>
      <c r="E8" s="70" t="s">
        <v>29</v>
      </c>
      <c r="F8" s="70" t="s">
        <v>30</v>
      </c>
      <c r="G8" s="70" t="s">
        <v>530</v>
      </c>
      <c r="H8" s="70" t="str">
        <f t="shared" si="0"/>
        <v>LOTE 3</v>
      </c>
      <c r="I8" s="76" t="s">
        <v>45</v>
      </c>
      <c r="J8" s="71">
        <v>130</v>
      </c>
      <c r="K8" s="71">
        <v>130</v>
      </c>
      <c r="L8" s="71">
        <v>130</v>
      </c>
      <c r="M8" s="72">
        <v>8995</v>
      </c>
      <c r="N8" s="257">
        <v>32571</v>
      </c>
      <c r="O8" s="257">
        <v>77735</v>
      </c>
      <c r="P8" s="48"/>
      <c r="Q8" s="49"/>
      <c r="R8" s="49"/>
      <c r="S8" s="49"/>
      <c r="T8" s="49"/>
      <c r="U8" s="143"/>
      <c r="V8" s="49"/>
      <c r="W8" s="49"/>
      <c r="X8" s="49"/>
      <c r="Y8" s="143"/>
      <c r="Z8" s="34"/>
    </row>
    <row r="9" spans="1:26" s="73" customFormat="1" ht="13.5" thickBot="1">
      <c r="A9" s="67" t="s">
        <v>281</v>
      </c>
      <c r="B9" s="68">
        <v>12053</v>
      </c>
      <c r="C9" s="67" t="s">
        <v>267</v>
      </c>
      <c r="D9" s="69" t="s">
        <v>48</v>
      </c>
      <c r="E9" s="70" t="s">
        <v>49</v>
      </c>
      <c r="F9" s="70" t="s">
        <v>47</v>
      </c>
      <c r="G9" s="70" t="s">
        <v>530</v>
      </c>
      <c r="H9" s="70" t="str">
        <f t="shared" si="0"/>
        <v>LOTE 2</v>
      </c>
      <c r="I9" s="76" t="s">
        <v>50</v>
      </c>
      <c r="J9" s="71">
        <v>270</v>
      </c>
      <c r="K9" s="71">
        <v>270</v>
      </c>
      <c r="L9" s="71">
        <v>270</v>
      </c>
      <c r="M9" s="72">
        <v>149126</v>
      </c>
      <c r="N9" s="257">
        <v>278408</v>
      </c>
      <c r="O9" s="257">
        <v>179108</v>
      </c>
      <c r="P9" s="48"/>
      <c r="Q9" s="49"/>
      <c r="R9" s="49"/>
      <c r="S9" s="49"/>
      <c r="T9" s="49"/>
      <c r="U9" s="143"/>
      <c r="V9" s="49"/>
      <c r="W9" s="49"/>
      <c r="X9" s="49"/>
      <c r="Y9" s="143"/>
      <c r="Z9" s="34"/>
    </row>
    <row r="10" spans="1:26" s="73" customFormat="1" ht="13.5" thickBot="1">
      <c r="A10" s="67" t="s">
        <v>281</v>
      </c>
      <c r="B10" s="68">
        <v>12053</v>
      </c>
      <c r="C10" s="67" t="s">
        <v>267</v>
      </c>
      <c r="D10" s="69" t="s">
        <v>51</v>
      </c>
      <c r="E10" s="70" t="s">
        <v>52</v>
      </c>
      <c r="F10" s="70" t="s">
        <v>30</v>
      </c>
      <c r="G10" s="70" t="s">
        <v>530</v>
      </c>
      <c r="H10" s="70" t="str">
        <f t="shared" si="0"/>
        <v>LOTE 3</v>
      </c>
      <c r="I10" s="76" t="s">
        <v>53</v>
      </c>
      <c r="J10" s="71">
        <v>50</v>
      </c>
      <c r="K10" s="71">
        <v>50</v>
      </c>
      <c r="L10" s="71">
        <v>50</v>
      </c>
      <c r="M10" s="257">
        <v>16487</v>
      </c>
      <c r="N10" s="257">
        <v>31649</v>
      </c>
      <c r="O10" s="257">
        <v>27964</v>
      </c>
      <c r="P10" s="48"/>
      <c r="Q10" s="49"/>
      <c r="R10" s="49"/>
      <c r="S10" s="49"/>
      <c r="T10" s="49"/>
      <c r="U10" s="143"/>
      <c r="V10" s="49"/>
      <c r="W10" s="49"/>
      <c r="X10" s="49"/>
      <c r="Y10" s="143"/>
      <c r="Z10" s="34"/>
    </row>
    <row r="11" spans="1:26" s="73" customFormat="1" ht="13.5" thickBot="1">
      <c r="A11" s="67" t="s">
        <v>290</v>
      </c>
      <c r="B11" s="68">
        <v>14320</v>
      </c>
      <c r="C11" s="67" t="s">
        <v>268</v>
      </c>
      <c r="D11" s="69" t="s">
        <v>54</v>
      </c>
      <c r="E11" s="70" t="s">
        <v>55</v>
      </c>
      <c r="F11" s="70" t="s">
        <v>30</v>
      </c>
      <c r="G11" s="70" t="s">
        <v>530</v>
      </c>
      <c r="H11" s="70" t="str">
        <f t="shared" si="0"/>
        <v>LOTE 3</v>
      </c>
      <c r="I11" s="76" t="s">
        <v>56</v>
      </c>
      <c r="J11" s="71">
        <v>120</v>
      </c>
      <c r="K11" s="71">
        <v>120</v>
      </c>
      <c r="L11" s="71">
        <v>120</v>
      </c>
      <c r="M11" s="72">
        <v>34349</v>
      </c>
      <c r="N11" s="257">
        <v>64947</v>
      </c>
      <c r="O11" s="257">
        <v>22721</v>
      </c>
      <c r="P11" s="48"/>
      <c r="Q11" s="49"/>
      <c r="R11" s="49"/>
      <c r="S11" s="49"/>
      <c r="T11" s="49"/>
      <c r="U11" s="143"/>
      <c r="V11" s="49"/>
      <c r="W11" s="49"/>
      <c r="X11" s="49"/>
      <c r="Y11" s="143"/>
      <c r="Z11" s="34"/>
    </row>
    <row r="12" spans="1:26" s="73" customFormat="1" ht="13.5" thickBot="1">
      <c r="A12" s="67" t="s">
        <v>279</v>
      </c>
      <c r="B12" s="68">
        <v>10319</v>
      </c>
      <c r="C12" s="67" t="s">
        <v>269</v>
      </c>
      <c r="D12" s="69" t="s">
        <v>57</v>
      </c>
      <c r="E12" s="70" t="s">
        <v>58</v>
      </c>
      <c r="F12" s="70" t="s">
        <v>59</v>
      </c>
      <c r="G12" s="70" t="s">
        <v>530</v>
      </c>
      <c r="H12" s="70" t="str">
        <f t="shared" si="0"/>
        <v>LOTE 1</v>
      </c>
      <c r="I12" s="76" t="s">
        <v>60</v>
      </c>
      <c r="J12" s="71">
        <v>150</v>
      </c>
      <c r="K12" s="71">
        <v>150</v>
      </c>
      <c r="L12" s="71">
        <v>150</v>
      </c>
      <c r="M12" s="72">
        <v>49767</v>
      </c>
      <c r="N12" s="257">
        <v>95941</v>
      </c>
      <c r="O12" s="257">
        <v>43763</v>
      </c>
      <c r="P12" s="48"/>
      <c r="Q12" s="49"/>
      <c r="R12" s="49"/>
      <c r="S12" s="49"/>
      <c r="T12" s="49"/>
      <c r="U12" s="143"/>
      <c r="V12" s="49"/>
      <c r="W12" s="49"/>
      <c r="X12" s="49"/>
      <c r="Y12" s="143"/>
      <c r="Z12" s="34"/>
    </row>
    <row r="13" spans="1:26" s="73" customFormat="1" ht="13.5" thickBot="1">
      <c r="A13" s="67" t="s">
        <v>285</v>
      </c>
      <c r="B13" s="68">
        <v>14163</v>
      </c>
      <c r="C13" s="67" t="s">
        <v>270</v>
      </c>
      <c r="D13" s="69" t="s">
        <v>61</v>
      </c>
      <c r="E13" s="70" t="s">
        <v>29</v>
      </c>
      <c r="F13" s="70" t="s">
        <v>30</v>
      </c>
      <c r="G13" s="70" t="s">
        <v>530</v>
      </c>
      <c r="H13" s="70" t="str">
        <f t="shared" si="0"/>
        <v>LOTE 3</v>
      </c>
      <c r="I13" s="76" t="s">
        <v>62</v>
      </c>
      <c r="J13" s="71">
        <v>240</v>
      </c>
      <c r="K13" s="71">
        <v>240</v>
      </c>
      <c r="L13" s="71">
        <v>240</v>
      </c>
      <c r="M13" s="72">
        <v>93807</v>
      </c>
      <c r="N13" s="257">
        <v>153729</v>
      </c>
      <c r="O13" s="257">
        <v>61285</v>
      </c>
      <c r="P13" s="48"/>
      <c r="Q13" s="49"/>
      <c r="R13" s="49"/>
      <c r="S13" s="49"/>
      <c r="T13" s="49"/>
      <c r="U13" s="143"/>
      <c r="V13" s="49"/>
      <c r="W13" s="49"/>
      <c r="X13" s="49"/>
      <c r="Y13" s="143"/>
      <c r="Z13" s="34"/>
    </row>
    <row r="14" spans="1:26" s="73" customFormat="1" ht="13.5" thickBot="1">
      <c r="A14" s="74" t="s">
        <v>283</v>
      </c>
      <c r="B14" s="68">
        <v>13255</v>
      </c>
      <c r="C14" s="67" t="s">
        <v>271</v>
      </c>
      <c r="D14" s="69" t="s">
        <v>63</v>
      </c>
      <c r="E14" s="70" t="s">
        <v>64</v>
      </c>
      <c r="F14" s="70" t="s">
        <v>47</v>
      </c>
      <c r="G14" s="70" t="s">
        <v>530</v>
      </c>
      <c r="H14" s="70" t="str">
        <f t="shared" si="0"/>
        <v>LOTE 2</v>
      </c>
      <c r="I14" s="76" t="s">
        <v>65</v>
      </c>
      <c r="J14" s="71">
        <v>70</v>
      </c>
      <c r="K14" s="71">
        <v>70</v>
      </c>
      <c r="L14" s="71">
        <v>70</v>
      </c>
      <c r="M14" s="72">
        <v>48787</v>
      </c>
      <c r="N14" s="257">
        <v>79434</v>
      </c>
      <c r="O14" s="257">
        <v>25656</v>
      </c>
      <c r="P14" s="48"/>
      <c r="Q14" s="49"/>
      <c r="R14" s="49"/>
      <c r="S14" s="49"/>
      <c r="T14" s="49"/>
      <c r="U14" s="143"/>
      <c r="V14" s="49"/>
      <c r="W14" s="49"/>
      <c r="X14" s="49"/>
      <c r="Y14" s="143"/>
      <c r="Z14" s="34"/>
    </row>
    <row r="15" spans="1:26" s="73" customFormat="1" ht="13.5" thickBot="1">
      <c r="A15" s="67" t="s">
        <v>282</v>
      </c>
      <c r="B15" s="68">
        <v>12468</v>
      </c>
      <c r="C15" s="67" t="s">
        <v>272</v>
      </c>
      <c r="D15" s="69" t="s">
        <v>66</v>
      </c>
      <c r="E15" s="70" t="s">
        <v>67</v>
      </c>
      <c r="F15" s="70" t="s">
        <v>47</v>
      </c>
      <c r="G15" s="70" t="s">
        <v>530</v>
      </c>
      <c r="H15" s="70" t="str">
        <f t="shared" si="0"/>
        <v>LOTE 2</v>
      </c>
      <c r="I15" s="76" t="s">
        <v>68</v>
      </c>
      <c r="J15" s="71">
        <v>241</v>
      </c>
      <c r="K15" s="71">
        <v>241</v>
      </c>
      <c r="L15" s="71">
        <v>241</v>
      </c>
      <c r="M15" s="72">
        <v>144262</v>
      </c>
      <c r="N15" s="257">
        <v>251024</v>
      </c>
      <c r="O15" s="257">
        <v>115062</v>
      </c>
      <c r="P15" s="48"/>
      <c r="Q15" s="49"/>
      <c r="R15" s="49"/>
      <c r="S15" s="49"/>
      <c r="T15" s="49"/>
      <c r="U15" s="143"/>
      <c r="V15" s="49"/>
      <c r="W15" s="49"/>
      <c r="X15" s="49"/>
      <c r="Y15" s="143"/>
      <c r="Z15" s="34"/>
    </row>
    <row r="16" spans="1:26" s="73" customFormat="1" ht="13.5" thickBot="1">
      <c r="A16" s="67" t="s">
        <v>284</v>
      </c>
      <c r="B16" s="68">
        <v>13461</v>
      </c>
      <c r="C16" s="67" t="s">
        <v>273</v>
      </c>
      <c r="D16" s="69" t="s">
        <v>69</v>
      </c>
      <c r="E16" s="70" t="s">
        <v>70</v>
      </c>
      <c r="F16" s="70" t="s">
        <v>47</v>
      </c>
      <c r="G16" s="70"/>
      <c r="H16" s="70" t="str">
        <f t="shared" si="0"/>
        <v>LOTE 5</v>
      </c>
      <c r="I16" s="76" t="s">
        <v>71</v>
      </c>
      <c r="J16" s="71">
        <v>45</v>
      </c>
      <c r="K16" s="71">
        <v>45</v>
      </c>
      <c r="L16" s="71">
        <v>45</v>
      </c>
      <c r="M16" s="72">
        <v>19216</v>
      </c>
      <c r="N16" s="257">
        <v>42711</v>
      </c>
      <c r="O16" s="257">
        <v>26938</v>
      </c>
      <c r="P16" s="48"/>
      <c r="Q16" s="49"/>
      <c r="R16" s="49"/>
      <c r="S16" s="49"/>
      <c r="T16" s="49"/>
      <c r="U16" s="143"/>
      <c r="V16" s="49"/>
      <c r="W16" s="49"/>
      <c r="X16" s="49"/>
      <c r="Y16" s="143"/>
      <c r="Z16" s="34"/>
    </row>
    <row r="17" spans="1:26" s="73" customFormat="1" ht="13.5" thickBot="1">
      <c r="A17" s="67" t="s">
        <v>289</v>
      </c>
      <c r="B17" s="68">
        <v>14278</v>
      </c>
      <c r="C17" s="67" t="s">
        <v>274</v>
      </c>
      <c r="D17" s="69" t="s">
        <v>72</v>
      </c>
      <c r="E17" s="70" t="s">
        <v>73</v>
      </c>
      <c r="F17" s="70" t="s">
        <v>30</v>
      </c>
      <c r="G17" s="70"/>
      <c r="H17" s="70" t="str">
        <f t="shared" si="0"/>
        <v>LOTE 6</v>
      </c>
      <c r="I17" s="76" t="s">
        <v>74</v>
      </c>
      <c r="J17" s="71">
        <v>43</v>
      </c>
      <c r="K17" s="71">
        <v>43</v>
      </c>
      <c r="L17" s="71">
        <v>43</v>
      </c>
      <c r="M17" s="72">
        <v>11659</v>
      </c>
      <c r="N17" s="257">
        <v>22549</v>
      </c>
      <c r="O17" s="257">
        <v>18080</v>
      </c>
      <c r="P17" s="48"/>
      <c r="Q17" s="49"/>
      <c r="R17" s="49"/>
      <c r="S17" s="49"/>
      <c r="T17" s="49"/>
      <c r="U17" s="143"/>
      <c r="V17" s="49"/>
      <c r="W17" s="49"/>
      <c r="X17" s="49"/>
      <c r="Y17" s="143"/>
      <c r="Z17" s="34"/>
    </row>
    <row r="18" spans="1:26" s="73" customFormat="1" ht="13.5" thickBot="1">
      <c r="A18" s="67" t="s">
        <v>294</v>
      </c>
      <c r="B18" s="68">
        <v>15724</v>
      </c>
      <c r="C18" s="67" t="s">
        <v>275</v>
      </c>
      <c r="D18" s="69" t="s">
        <v>78</v>
      </c>
      <c r="E18" s="70" t="s">
        <v>29</v>
      </c>
      <c r="F18" s="70" t="s">
        <v>30</v>
      </c>
      <c r="G18" s="70" t="s">
        <v>530</v>
      </c>
      <c r="H18" s="70" t="str">
        <f t="shared" si="0"/>
        <v>LOTE 3</v>
      </c>
      <c r="I18" s="76" t="s">
        <v>79</v>
      </c>
      <c r="J18" s="71">
        <v>154</v>
      </c>
      <c r="K18" s="71">
        <v>154</v>
      </c>
      <c r="L18" s="71">
        <v>154</v>
      </c>
      <c r="M18" s="72">
        <v>11315</v>
      </c>
      <c r="N18" s="257">
        <v>27421</v>
      </c>
      <c r="O18" s="257">
        <v>19684</v>
      </c>
      <c r="P18" s="48"/>
      <c r="Q18" s="49"/>
      <c r="R18" s="49"/>
      <c r="S18" s="49"/>
      <c r="T18" s="49"/>
      <c r="U18" s="143"/>
      <c r="V18" s="49"/>
      <c r="W18" s="49"/>
      <c r="X18" s="49"/>
      <c r="Y18" s="143"/>
      <c r="Z18" s="34"/>
    </row>
    <row r="19" spans="1:26" s="73" customFormat="1" ht="13.5" thickBot="1">
      <c r="A19" s="67" t="s">
        <v>294</v>
      </c>
      <c r="B19" s="68">
        <v>15724</v>
      </c>
      <c r="C19" s="67" t="s">
        <v>275</v>
      </c>
      <c r="D19" s="69" t="s">
        <v>80</v>
      </c>
      <c r="E19" s="70" t="s">
        <v>29</v>
      </c>
      <c r="F19" s="70" t="s">
        <v>30</v>
      </c>
      <c r="G19" s="70"/>
      <c r="H19" s="70" t="str">
        <f t="shared" si="0"/>
        <v>LOTE 6</v>
      </c>
      <c r="I19" s="76" t="s">
        <v>81</v>
      </c>
      <c r="J19" s="365">
        <v>40</v>
      </c>
      <c r="K19" s="365">
        <v>40</v>
      </c>
      <c r="L19" s="365">
        <v>40</v>
      </c>
      <c r="M19" s="72">
        <v>12006</v>
      </c>
      <c r="N19" s="257">
        <v>24325</v>
      </c>
      <c r="O19" s="257">
        <v>10221</v>
      </c>
      <c r="P19" s="48"/>
      <c r="Q19" s="49"/>
      <c r="R19" s="49"/>
      <c r="S19" s="49"/>
      <c r="T19" s="49"/>
      <c r="U19" s="143"/>
      <c r="V19" s="49"/>
      <c r="W19" s="49"/>
      <c r="X19" s="49"/>
      <c r="Y19" s="143"/>
      <c r="Z19" s="34"/>
    </row>
    <row r="20" spans="1:26" s="73" customFormat="1" ht="13.5" thickBot="1">
      <c r="A20" s="67" t="s">
        <v>280</v>
      </c>
      <c r="B20" s="68">
        <v>10512</v>
      </c>
      <c r="C20" s="67" t="s">
        <v>276</v>
      </c>
      <c r="D20" s="69" t="s">
        <v>82</v>
      </c>
      <c r="E20" s="70" t="s">
        <v>83</v>
      </c>
      <c r="F20" s="70" t="s">
        <v>59</v>
      </c>
      <c r="G20" s="70" t="s">
        <v>530</v>
      </c>
      <c r="H20" s="70" t="str">
        <f t="shared" si="0"/>
        <v>LOTE 1</v>
      </c>
      <c r="I20" s="76" t="s">
        <v>239</v>
      </c>
      <c r="J20" s="71">
        <v>80</v>
      </c>
      <c r="K20" s="71">
        <v>80</v>
      </c>
      <c r="L20" s="75">
        <v>234</v>
      </c>
      <c r="M20" s="130">
        <v>37131</v>
      </c>
      <c r="N20" s="130">
        <v>72226</v>
      </c>
      <c r="O20" s="130">
        <v>37135</v>
      </c>
      <c r="P20" s="48"/>
      <c r="Q20" s="49"/>
      <c r="R20" s="49"/>
      <c r="S20" s="49"/>
      <c r="T20" s="49"/>
      <c r="U20" s="143"/>
      <c r="V20" s="49"/>
      <c r="W20" s="49"/>
      <c r="X20" s="49"/>
      <c r="Y20" s="143"/>
      <c r="Z20" s="34"/>
    </row>
    <row r="21" spans="1:26" s="73" customFormat="1" ht="13.5" thickBot="1">
      <c r="A21" s="67" t="s">
        <v>258</v>
      </c>
      <c r="B21" s="68">
        <v>13025</v>
      </c>
      <c r="C21" s="67" t="s">
        <v>277</v>
      </c>
      <c r="D21" s="76" t="s">
        <v>299</v>
      </c>
      <c r="E21" s="70" t="s">
        <v>46</v>
      </c>
      <c r="F21" s="70" t="s">
        <v>47</v>
      </c>
      <c r="G21" s="70" t="s">
        <v>530</v>
      </c>
      <c r="H21" s="70" t="str">
        <f t="shared" si="0"/>
        <v>LOTE 2</v>
      </c>
      <c r="I21" s="76" t="s">
        <v>259</v>
      </c>
      <c r="J21" s="71">
        <v>65</v>
      </c>
      <c r="K21" s="71">
        <v>90</v>
      </c>
      <c r="L21" s="77">
        <v>90</v>
      </c>
      <c r="M21" s="130">
        <v>37115</v>
      </c>
      <c r="N21" s="130">
        <v>76872</v>
      </c>
      <c r="O21" s="130">
        <v>24119</v>
      </c>
      <c r="P21" s="48"/>
      <c r="Q21" s="49"/>
      <c r="R21" s="49"/>
      <c r="S21" s="49"/>
      <c r="T21" s="49"/>
      <c r="U21" s="143"/>
      <c r="V21" s="49"/>
      <c r="W21" s="49"/>
      <c r="X21" s="49"/>
      <c r="Y21" s="143"/>
      <c r="Z21" s="34"/>
    </row>
    <row r="22" spans="1:26" s="73" customFormat="1" ht="13.5" customHeight="1" thickBot="1">
      <c r="A22" s="321" t="s">
        <v>408</v>
      </c>
      <c r="B22" s="322" t="s">
        <v>409</v>
      </c>
      <c r="C22" s="321" t="s">
        <v>410</v>
      </c>
      <c r="D22" s="76" t="s">
        <v>411</v>
      </c>
      <c r="E22" s="70" t="s">
        <v>46</v>
      </c>
      <c r="F22" s="70" t="s">
        <v>47</v>
      </c>
      <c r="G22" s="70" t="s">
        <v>530</v>
      </c>
      <c r="H22" s="70" t="str">
        <f t="shared" si="0"/>
        <v>LOTE 2</v>
      </c>
      <c r="I22" s="76" t="s">
        <v>412</v>
      </c>
      <c r="J22" s="71">
        <v>360</v>
      </c>
      <c r="K22" s="71">
        <v>360</v>
      </c>
      <c r="L22" s="71">
        <v>360</v>
      </c>
      <c r="M22" s="130">
        <v>144262</v>
      </c>
      <c r="N22" s="130">
        <v>251024</v>
      </c>
      <c r="O22" s="130">
        <v>115062</v>
      </c>
      <c r="P22" s="48"/>
      <c r="Q22" s="49"/>
      <c r="R22" s="49"/>
      <c r="S22" s="49"/>
      <c r="T22" s="49"/>
      <c r="U22" s="143"/>
      <c r="V22" s="49"/>
      <c r="W22" s="49"/>
      <c r="X22" s="49"/>
      <c r="Y22" s="143"/>
      <c r="Z22" s="34"/>
    </row>
    <row r="23" spans="1:26" s="73" customFormat="1" ht="13.5" thickBot="1">
      <c r="A23" s="250" t="s">
        <v>293</v>
      </c>
      <c r="B23" s="250">
        <v>15628</v>
      </c>
      <c r="C23" s="250" t="s">
        <v>278</v>
      </c>
      <c r="D23" s="250" t="s">
        <v>75</v>
      </c>
      <c r="E23" s="250" t="s">
        <v>76</v>
      </c>
      <c r="F23" s="250" t="s">
        <v>30</v>
      </c>
      <c r="G23" s="250" t="s">
        <v>530</v>
      </c>
      <c r="H23" s="70" t="str">
        <f t="shared" si="0"/>
        <v>LOTE 3</v>
      </c>
      <c r="I23" s="250" t="s">
        <v>77</v>
      </c>
      <c r="J23" s="71">
        <v>95</v>
      </c>
      <c r="K23" s="71">
        <v>95</v>
      </c>
      <c r="L23" s="71">
        <v>155</v>
      </c>
      <c r="M23" s="130">
        <v>34395</v>
      </c>
      <c r="N23" s="130">
        <v>78112</v>
      </c>
      <c r="O23" s="130">
        <v>43667</v>
      </c>
      <c r="P23" s="48"/>
      <c r="Q23" s="49"/>
      <c r="R23" s="49"/>
      <c r="S23" s="49"/>
      <c r="T23" s="49"/>
      <c r="U23" s="143"/>
      <c r="V23" s="49"/>
      <c r="W23" s="49"/>
      <c r="X23" s="49"/>
      <c r="Y23" s="143"/>
      <c r="Z23" s="34"/>
    </row>
    <row r="24" spans="1:26" s="73" customFormat="1" ht="13.5" thickBot="1">
      <c r="A24" s="250" t="s">
        <v>497</v>
      </c>
      <c r="B24" s="250"/>
      <c r="C24" s="250"/>
      <c r="D24" s="250" t="s">
        <v>498</v>
      </c>
      <c r="E24" s="250" t="s">
        <v>499</v>
      </c>
      <c r="F24" s="250" t="s">
        <v>59</v>
      </c>
      <c r="G24" s="250"/>
      <c r="H24" s="70" t="str">
        <f t="shared" si="0"/>
        <v>LOTE 4</v>
      </c>
      <c r="I24" s="250" t="s">
        <v>500</v>
      </c>
      <c r="J24" s="71">
        <v>150</v>
      </c>
      <c r="K24" s="71">
        <v>150</v>
      </c>
      <c r="L24" s="418">
        <v>150</v>
      </c>
      <c r="M24" s="130">
        <v>55785</v>
      </c>
      <c r="N24" s="130">
        <v>106486</v>
      </c>
      <c r="O24" s="130">
        <v>47765</v>
      </c>
      <c r="P24" s="49"/>
      <c r="Q24" s="49"/>
      <c r="R24" s="49"/>
      <c r="S24" s="49"/>
      <c r="T24" s="49"/>
      <c r="U24" s="143"/>
      <c r="V24" s="49"/>
      <c r="W24" s="49"/>
      <c r="X24" s="49"/>
      <c r="Y24" s="143"/>
      <c r="Z24" s="34"/>
    </row>
    <row r="25" spans="1:26" s="16" customFormat="1">
      <c r="A25" s="17"/>
      <c r="B25" s="17"/>
      <c r="C25" s="17"/>
      <c r="D25" s="18"/>
      <c r="E25" s="19"/>
      <c r="F25" s="19"/>
      <c r="G25" s="19"/>
      <c r="H25" s="19"/>
      <c r="I25" s="18"/>
      <c r="J25" s="79"/>
      <c r="K25" s="79"/>
      <c r="L25" s="79"/>
      <c r="M25" s="23"/>
      <c r="N25" s="23"/>
      <c r="O25" s="23"/>
      <c r="P25" s="510"/>
      <c r="Q25" s="510"/>
      <c r="R25" s="510"/>
      <c r="S25" s="510"/>
      <c r="T25" s="510"/>
      <c r="U25" s="511"/>
      <c r="V25" s="512"/>
      <c r="W25" s="512"/>
      <c r="X25" s="512"/>
      <c r="Y25" s="512"/>
      <c r="Z25" s="510"/>
    </row>
    <row r="26" spans="1:26" s="16" customFormat="1">
      <c r="A26" s="17"/>
      <c r="B26" s="17"/>
      <c r="C26" s="17"/>
      <c r="D26" s="18"/>
      <c r="E26" s="19"/>
      <c r="F26" s="19"/>
      <c r="G26" s="19"/>
      <c r="H26" s="19"/>
      <c r="I26" s="18"/>
      <c r="J26" s="20"/>
      <c r="K26" s="20"/>
      <c r="L26" s="20"/>
      <c r="M26" s="25"/>
      <c r="N26" s="25"/>
      <c r="O26" s="25"/>
      <c r="Q26" s="510"/>
      <c r="R26" s="510"/>
      <c r="S26" s="510"/>
      <c r="T26" s="510"/>
      <c r="U26" s="513"/>
      <c r="V26" s="510"/>
      <c r="W26" s="510"/>
      <c r="X26" s="510"/>
      <c r="Y26" s="510"/>
      <c r="Z26" s="510"/>
    </row>
    <row r="27" spans="1:26" s="16" customFormat="1">
      <c r="A27" s="17"/>
      <c r="B27" s="17"/>
      <c r="C27" s="17"/>
      <c r="D27" s="18"/>
      <c r="E27" s="19"/>
      <c r="F27" s="19"/>
      <c r="G27" s="19"/>
      <c r="H27" s="19"/>
      <c r="I27" s="18"/>
      <c r="J27" s="20"/>
      <c r="K27" s="20"/>
      <c r="L27" s="32" t="s">
        <v>6</v>
      </c>
      <c r="M27" s="33">
        <f>SUM(M4:M24)</f>
        <v>1019613</v>
      </c>
      <c r="N27" s="63">
        <f t="shared" ref="N27:O27" si="1">SUM(N4:N24)</f>
        <v>1910150</v>
      </c>
      <c r="O27" s="63">
        <f t="shared" si="1"/>
        <v>1001644</v>
      </c>
      <c r="P27" s="16" t="s">
        <v>243</v>
      </c>
      <c r="Q27" s="510"/>
      <c r="R27" s="510"/>
      <c r="S27" s="510"/>
      <c r="T27" s="510"/>
      <c r="U27" s="513"/>
      <c r="V27" s="510"/>
      <c r="W27" s="510"/>
      <c r="X27" s="510"/>
      <c r="Y27" s="510"/>
      <c r="Z27" s="510"/>
    </row>
    <row r="28" spans="1:26">
      <c r="M28" s="527">
        <f>SUM(M27:O27)</f>
        <v>3931407</v>
      </c>
      <c r="N28" s="528"/>
      <c r="O28" s="528"/>
      <c r="P28" s="34" t="s">
        <v>243</v>
      </c>
      <c r="S28" s="217"/>
      <c r="T28" s="217"/>
      <c r="U28" s="217"/>
      <c r="V28" s="217"/>
      <c r="W28" s="217"/>
      <c r="X28" s="217"/>
      <c r="Y28" s="217"/>
      <c r="Z28" s="217"/>
    </row>
    <row r="29" spans="1:26" ht="13.5" thickBot="1">
      <c r="M29" s="31"/>
      <c r="N29" s="1"/>
      <c r="O29" s="1"/>
      <c r="P29" s="34"/>
      <c r="S29" s="217"/>
      <c r="T29" s="217"/>
      <c r="U29" s="217"/>
      <c r="V29" s="217"/>
      <c r="W29" s="217"/>
      <c r="X29" s="217"/>
      <c r="Y29" s="217"/>
      <c r="Z29" s="217"/>
    </row>
    <row r="30" spans="1:26" ht="13.5" thickTop="1">
      <c r="J30" s="253"/>
      <c r="K30" s="293"/>
      <c r="L30" s="441" t="s">
        <v>525</v>
      </c>
      <c r="M30" s="442" t="s">
        <v>0</v>
      </c>
      <c r="N30" s="442" t="s">
        <v>1</v>
      </c>
      <c r="O30" s="443" t="s">
        <v>2</v>
      </c>
      <c r="P30" s="481" t="s">
        <v>245</v>
      </c>
      <c r="Q30" s="151"/>
      <c r="R30" s="151"/>
      <c r="S30" s="219"/>
      <c r="T30" s="298"/>
      <c r="U30" s="298"/>
      <c r="V30" s="219"/>
      <c r="W30" s="219"/>
      <c r="X30" s="298"/>
      <c r="Y30" s="298"/>
      <c r="Z30" s="217"/>
    </row>
    <row r="31" spans="1:26">
      <c r="J31" s="253"/>
      <c r="K31" s="293"/>
      <c r="L31" s="444"/>
      <c r="M31" s="233">
        <f>SUMIFS(M4:M24,$F4:$F24,"ARABA",$G4:$G24,"")</f>
        <v>55785</v>
      </c>
      <c r="N31" s="233">
        <f t="shared" ref="N31:O31" si="2">SUMIFS(N4:N24,$F4:$F24,"ARABA",$G4:$G24,"")</f>
        <v>106486</v>
      </c>
      <c r="O31" s="420">
        <f t="shared" si="2"/>
        <v>47765</v>
      </c>
      <c r="P31" s="293">
        <f>SUM(M31:O31)</f>
        <v>210036</v>
      </c>
      <c r="Q31" s="151"/>
      <c r="R31" s="151"/>
      <c r="S31" s="219"/>
      <c r="T31" s="298"/>
      <c r="U31" s="233"/>
      <c r="V31" s="219"/>
      <c r="W31" s="219"/>
      <c r="X31" s="298"/>
      <c r="Y31" s="233"/>
      <c r="Z31" s="217"/>
    </row>
    <row r="32" spans="1:26">
      <c r="J32" s="253"/>
      <c r="K32" s="293"/>
      <c r="L32" s="444"/>
      <c r="M32" s="233"/>
      <c r="N32" s="233"/>
      <c r="O32" s="420"/>
      <c r="P32" s="293"/>
      <c r="Q32" s="151"/>
      <c r="R32" s="151"/>
      <c r="S32" s="219"/>
      <c r="T32" s="298"/>
      <c r="U32" s="233"/>
      <c r="V32" s="219"/>
      <c r="W32" s="219"/>
      <c r="X32" s="298"/>
      <c r="Y32" s="233"/>
      <c r="Z32" s="217"/>
    </row>
    <row r="33" spans="10:26">
      <c r="J33" s="254"/>
      <c r="K33" s="293"/>
      <c r="L33" s="444" t="s">
        <v>526</v>
      </c>
      <c r="M33" s="233"/>
      <c r="N33" s="233"/>
      <c r="O33" s="420"/>
      <c r="P33" s="293"/>
      <c r="Q33" s="151"/>
      <c r="R33" s="152"/>
      <c r="S33" s="509"/>
      <c r="T33" s="298"/>
      <c r="U33" s="233"/>
      <c r="V33" s="509"/>
      <c r="W33" s="509"/>
      <c r="X33" s="298"/>
      <c r="Y33" s="233"/>
      <c r="Z33" s="217"/>
    </row>
    <row r="34" spans="10:26">
      <c r="J34" s="254"/>
      <c r="K34" s="293"/>
      <c r="L34" s="444"/>
      <c r="M34" s="233">
        <f>SUMIFS(M4:M24,$F4:$F24,"GIPUZKOA",$G4:$G24,"")</f>
        <v>19216</v>
      </c>
      <c r="N34" s="233">
        <f t="shared" ref="N34:O34" si="3">SUMIFS(N4:N24,$F4:$F24,"GIPUZKOA",$G4:$G24,"")</f>
        <v>42711</v>
      </c>
      <c r="O34" s="420">
        <f t="shared" si="3"/>
        <v>26938</v>
      </c>
      <c r="P34" s="293">
        <f t="shared" ref="P34:P37" si="4">SUM(M34:O34)</f>
        <v>88865</v>
      </c>
      <c r="Q34" s="151"/>
      <c r="R34" s="152"/>
      <c r="S34" s="509"/>
      <c r="T34" s="298"/>
      <c r="U34" s="233"/>
      <c r="V34" s="509"/>
      <c r="W34" s="509"/>
      <c r="X34" s="298"/>
      <c r="Y34" s="233"/>
      <c r="Z34" s="217"/>
    </row>
    <row r="35" spans="10:26">
      <c r="J35" s="254"/>
      <c r="K35" s="293"/>
      <c r="L35" s="444"/>
      <c r="M35" s="233"/>
      <c r="N35" s="233"/>
      <c r="O35" s="420"/>
      <c r="P35" s="293"/>
      <c r="Q35" s="151"/>
      <c r="R35" s="152"/>
      <c r="S35" s="509"/>
      <c r="T35" s="298"/>
      <c r="U35" s="233"/>
      <c r="V35" s="509"/>
      <c r="W35" s="509"/>
      <c r="X35" s="298"/>
      <c r="Y35" s="233"/>
      <c r="Z35" s="217"/>
    </row>
    <row r="36" spans="10:26">
      <c r="J36" s="254"/>
      <c r="K36" s="293"/>
      <c r="L36" s="444" t="s">
        <v>527</v>
      </c>
      <c r="M36" s="233"/>
      <c r="N36" s="233"/>
      <c r="O36" s="420"/>
      <c r="P36" s="293"/>
      <c r="Q36" s="150"/>
      <c r="R36" s="152"/>
      <c r="S36" s="509"/>
      <c r="T36" s="298"/>
      <c r="U36" s="233"/>
      <c r="V36" s="509"/>
      <c r="W36" s="509"/>
      <c r="X36" s="298"/>
      <c r="Y36" s="233"/>
      <c r="Z36" s="217"/>
    </row>
    <row r="37" spans="10:26" ht="13.5" thickBot="1">
      <c r="J37" s="254"/>
      <c r="K37" s="293"/>
      <c r="L37" s="445"/>
      <c r="M37" s="422">
        <f>SUMIFS(M4:M24,$F4:$F24,"BIZKAIA",$G4:$G24,"")</f>
        <v>56021</v>
      </c>
      <c r="N37" s="422">
        <f t="shared" ref="N37:O37" si="5">SUMIFS(N4:N24,$F4:$F24,"BIZKAIA",$G4:$G24,"")</f>
        <v>110007</v>
      </c>
      <c r="O37" s="423">
        <f t="shared" si="5"/>
        <v>64911</v>
      </c>
      <c r="P37" s="293">
        <f t="shared" si="4"/>
        <v>230939</v>
      </c>
      <c r="Q37" s="150"/>
      <c r="R37" s="153"/>
      <c r="S37" s="302"/>
      <c r="T37" s="298"/>
      <c r="U37" s="233"/>
      <c r="V37" s="509"/>
      <c r="W37" s="509"/>
      <c r="X37" s="298"/>
      <c r="Y37" s="233"/>
      <c r="Z37" s="217"/>
    </row>
    <row r="38" spans="10:26" ht="13.5" thickTop="1">
      <c r="J38" s="254"/>
      <c r="K38" s="254"/>
      <c r="L38" s="254"/>
      <c r="M38" s="254"/>
      <c r="N38" s="254"/>
      <c r="O38" s="254"/>
      <c r="P38" s="13"/>
      <c r="Q38" s="150"/>
      <c r="R38" s="150"/>
      <c r="S38" s="217"/>
      <c r="T38" s="509"/>
      <c r="U38" s="509"/>
      <c r="V38" s="217"/>
      <c r="W38" s="217"/>
      <c r="X38" s="509"/>
      <c r="Y38" s="509"/>
      <c r="Z38" s="217"/>
    </row>
    <row r="39" spans="10:26" ht="13.5" thickBot="1">
      <c r="J39" s="254"/>
      <c r="K39" s="254"/>
      <c r="L39" s="254"/>
      <c r="M39" s="254"/>
      <c r="N39" s="254"/>
      <c r="O39" s="254"/>
      <c r="P39" s="13"/>
      <c r="Q39" s="151"/>
      <c r="R39" s="152"/>
      <c r="S39" s="509"/>
      <c r="T39" s="509"/>
      <c r="U39" s="509"/>
      <c r="V39" s="509"/>
      <c r="W39" s="509"/>
      <c r="X39" s="509"/>
      <c r="Y39" s="509"/>
      <c r="Z39" s="217"/>
    </row>
    <row r="40" spans="10:26" ht="13.5" thickTop="1">
      <c r="J40" s="256"/>
      <c r="K40" s="256"/>
      <c r="L40" s="441" t="s">
        <v>531</v>
      </c>
      <c r="M40" s="442" t="s">
        <v>0</v>
      </c>
      <c r="N40" s="442" t="s">
        <v>1</v>
      </c>
      <c r="O40" s="443" t="s">
        <v>2</v>
      </c>
      <c r="P40" s="318" t="s">
        <v>245</v>
      </c>
      <c r="Q40" s="150"/>
      <c r="R40" s="153"/>
      <c r="S40" s="302"/>
      <c r="T40" s="298"/>
      <c r="U40" s="298"/>
      <c r="V40" s="509"/>
      <c r="W40" s="509"/>
      <c r="X40" s="298"/>
      <c r="Y40" s="298"/>
      <c r="Z40" s="217"/>
    </row>
    <row r="41" spans="10:26">
      <c r="J41" s="252"/>
      <c r="K41" s="252"/>
      <c r="L41" s="444"/>
      <c r="M41" s="233">
        <f>SUMIFS(M4:M24,$F4:$F24,"ARABA",$G4:$G24,"X")</f>
        <v>86898</v>
      </c>
      <c r="N41" s="233">
        <f t="shared" ref="N41:O41" si="6">SUMIFS(N4:N24,$F4:$F24,"ARABA",$G4:$G24,"X")</f>
        <v>168167</v>
      </c>
      <c r="O41" s="420">
        <f t="shared" si="6"/>
        <v>80898</v>
      </c>
      <c r="P41" s="13">
        <f>SUM(M41:O41)</f>
        <v>335963</v>
      </c>
      <c r="Q41" s="150"/>
      <c r="R41" s="150"/>
      <c r="S41" s="217"/>
      <c r="T41" s="298"/>
      <c r="U41" s="233"/>
      <c r="V41" s="217"/>
      <c r="W41" s="217"/>
      <c r="X41" s="298"/>
      <c r="Y41" s="233"/>
      <c r="Z41" s="217"/>
    </row>
    <row r="42" spans="10:26">
      <c r="J42" s="253"/>
      <c r="K42" s="253"/>
      <c r="L42" s="444"/>
      <c r="M42" s="233"/>
      <c r="N42" s="233"/>
      <c r="O42" s="420"/>
      <c r="P42" s="293"/>
      <c r="Q42" s="150"/>
      <c r="R42" s="152"/>
      <c r="S42" s="509"/>
      <c r="T42" s="298"/>
      <c r="U42" s="233"/>
      <c r="V42" s="509"/>
      <c r="W42" s="509"/>
      <c r="X42" s="298"/>
      <c r="Y42" s="233"/>
      <c r="Z42" s="217"/>
    </row>
    <row r="43" spans="10:26">
      <c r="J43" s="253"/>
      <c r="K43" s="253"/>
      <c r="L43" s="444" t="s">
        <v>532</v>
      </c>
      <c r="M43" s="233"/>
      <c r="N43" s="233"/>
      <c r="O43" s="420"/>
      <c r="P43" s="293"/>
      <c r="Q43" s="150"/>
      <c r="R43" s="152"/>
      <c r="S43" s="509"/>
      <c r="T43" s="298"/>
      <c r="U43" s="233"/>
      <c r="V43" s="509"/>
      <c r="W43" s="509"/>
      <c r="X43" s="298"/>
      <c r="Y43" s="233"/>
      <c r="Z43" s="217"/>
    </row>
    <row r="44" spans="10:26">
      <c r="J44" s="253"/>
      <c r="K44" s="253"/>
      <c r="L44" s="444"/>
      <c r="M44" s="233">
        <f>SUMIFS(M4:M24,$F4:$F24,"GIPUZKOA",$G4:$G24,"X")</f>
        <v>523552</v>
      </c>
      <c r="N44" s="233">
        <f t="shared" ref="N44:O44" si="7">SUMIFS(N4:N24,$F4:$F24,"GIPUZKOA",$G4:$G24,"X")</f>
        <v>936762</v>
      </c>
      <c r="O44" s="420">
        <f t="shared" si="7"/>
        <v>459007</v>
      </c>
      <c r="P44" s="293">
        <f t="shared" ref="P44:P47" si="8">SUM(M44:O44)</f>
        <v>1919321</v>
      </c>
      <c r="Q44" s="150"/>
      <c r="R44" s="152"/>
      <c r="S44" s="509"/>
      <c r="T44" s="298"/>
      <c r="U44" s="233"/>
      <c r="V44" s="509"/>
      <c r="W44" s="509"/>
      <c r="X44" s="298"/>
      <c r="Y44" s="233"/>
      <c r="Z44" s="217"/>
    </row>
    <row r="45" spans="10:26">
      <c r="J45" s="254"/>
      <c r="K45" s="254"/>
      <c r="L45" s="444"/>
      <c r="M45" s="233"/>
      <c r="N45" s="233"/>
      <c r="O45" s="420"/>
      <c r="P45" s="293"/>
      <c r="Q45" s="150"/>
      <c r="R45" s="152"/>
      <c r="S45" s="509"/>
      <c r="T45" s="298"/>
      <c r="U45" s="233"/>
      <c r="V45" s="509"/>
      <c r="W45" s="509"/>
      <c r="X45" s="298"/>
      <c r="Y45" s="233"/>
      <c r="Z45" s="217"/>
    </row>
    <row r="46" spans="10:26">
      <c r="J46" s="254"/>
      <c r="K46" s="254"/>
      <c r="L46" s="444" t="s">
        <v>533</v>
      </c>
      <c r="M46" s="233"/>
      <c r="N46" s="233"/>
      <c r="O46" s="420"/>
      <c r="P46" s="293"/>
      <c r="Q46" s="150"/>
      <c r="R46" s="152"/>
      <c r="S46" s="509"/>
      <c r="T46" s="298"/>
      <c r="U46" s="233"/>
      <c r="V46" s="509"/>
      <c r="W46" s="509"/>
      <c r="X46" s="298"/>
      <c r="Y46" s="233"/>
      <c r="Z46" s="217"/>
    </row>
    <row r="47" spans="10:26" ht="13.5" thickBot="1">
      <c r="J47" s="254"/>
      <c r="K47" s="254"/>
      <c r="L47" s="445"/>
      <c r="M47" s="422">
        <f>SUMIFS(M4:M24,$F4:$F24,"BIZKAIA",$G4:$G24,"X")</f>
        <v>278141</v>
      </c>
      <c r="N47" s="422">
        <f t="shared" ref="N47:O47" si="9">SUMIFS(N4:N24,$F4:$F24,"BIZKAIA",$G4:$G24,"X")</f>
        <v>546017</v>
      </c>
      <c r="O47" s="423">
        <f t="shared" si="9"/>
        <v>322125</v>
      </c>
      <c r="P47" s="293">
        <f t="shared" si="8"/>
        <v>1146283</v>
      </c>
      <c r="Q47" s="150"/>
      <c r="R47" s="152"/>
      <c r="S47" s="509"/>
      <c r="T47" s="298"/>
      <c r="U47" s="233"/>
      <c r="V47" s="509"/>
      <c r="W47" s="509"/>
      <c r="X47" s="298"/>
      <c r="Y47" s="233"/>
      <c r="Z47" s="217"/>
    </row>
    <row r="48" spans="10:26" ht="13.5" thickTop="1">
      <c r="J48" s="254"/>
      <c r="K48" s="254"/>
      <c r="L48" s="254"/>
      <c r="M48" s="254"/>
      <c r="N48" s="254"/>
      <c r="O48" s="254"/>
      <c r="P48" s="13"/>
      <c r="Q48" s="150"/>
      <c r="R48" s="152"/>
      <c r="S48" s="509"/>
      <c r="T48" s="509"/>
      <c r="U48" s="509"/>
      <c r="V48" s="509"/>
      <c r="W48" s="509"/>
      <c r="X48" s="217"/>
      <c r="Y48" s="217"/>
      <c r="Z48" s="217"/>
    </row>
    <row r="49" spans="10:26">
      <c r="J49" s="254"/>
      <c r="K49" s="254"/>
      <c r="L49" s="254"/>
      <c r="M49" s="254"/>
      <c r="N49" s="254"/>
      <c r="O49" s="254"/>
      <c r="P49" s="13"/>
      <c r="Q49" s="150"/>
      <c r="R49" s="152"/>
      <c r="S49" s="509"/>
      <c r="T49" s="509"/>
      <c r="U49" s="509"/>
      <c r="V49" s="509"/>
      <c r="W49" s="509"/>
      <c r="X49" s="217"/>
      <c r="Y49" s="233"/>
      <c r="Z49" s="217"/>
    </row>
    <row r="50" spans="10:26">
      <c r="J50" s="254"/>
      <c r="K50" s="254"/>
      <c r="L50" s="254"/>
      <c r="M50" s="254"/>
      <c r="N50" s="254"/>
      <c r="O50" s="254"/>
      <c r="P50" s="13"/>
      <c r="Q50" s="151"/>
      <c r="R50" s="152"/>
      <c r="S50" s="509"/>
      <c r="T50" s="509"/>
      <c r="U50" s="509"/>
      <c r="V50" s="509"/>
      <c r="W50" s="509"/>
      <c r="X50" s="217"/>
      <c r="Y50" s="217"/>
      <c r="Z50" s="217"/>
    </row>
    <row r="51" spans="10:26">
      <c r="J51" s="254"/>
      <c r="K51" s="254"/>
      <c r="L51" s="254"/>
      <c r="M51" s="254"/>
      <c r="N51" s="254"/>
      <c r="O51" s="254"/>
      <c r="P51" s="13"/>
      <c r="Q51" s="151"/>
      <c r="R51" s="151"/>
      <c r="S51" s="219"/>
      <c r="T51" s="219"/>
      <c r="U51" s="219"/>
      <c r="V51" s="219"/>
      <c r="W51" s="219"/>
      <c r="X51" s="217"/>
      <c r="Y51" s="217"/>
      <c r="Z51" s="217"/>
    </row>
    <row r="52" spans="10:26">
      <c r="J52" s="256"/>
      <c r="K52" s="256"/>
      <c r="L52" s="256"/>
      <c r="M52" s="254"/>
      <c r="N52" s="254"/>
      <c r="O52" s="254"/>
      <c r="P52" s="13"/>
      <c r="Q52" s="151"/>
      <c r="R52" s="151"/>
      <c r="S52" s="219"/>
      <c r="T52" s="219"/>
      <c r="U52" s="219"/>
      <c r="V52" s="219"/>
      <c r="W52" s="219"/>
      <c r="X52" s="217"/>
      <c r="Y52" s="217"/>
      <c r="Z52" s="217"/>
    </row>
    <row r="53" spans="10:26">
      <c r="J53" s="252"/>
      <c r="K53" s="252"/>
      <c r="L53" s="252"/>
      <c r="M53" s="252"/>
      <c r="N53" s="252"/>
      <c r="O53" s="252"/>
      <c r="P53" s="13"/>
      <c r="Q53" s="151"/>
      <c r="R53" s="151"/>
      <c r="S53" s="219"/>
      <c r="T53" s="219"/>
      <c r="U53" s="219"/>
      <c r="V53" s="219"/>
      <c r="W53" s="219"/>
      <c r="X53" s="217"/>
      <c r="Y53" s="217"/>
      <c r="Z53" s="217"/>
    </row>
    <row r="54" spans="10:26">
      <c r="J54" s="252"/>
      <c r="K54" s="252"/>
      <c r="L54" s="252"/>
      <c r="M54" s="252"/>
      <c r="N54" s="252"/>
      <c r="O54" s="252"/>
      <c r="P54" s="13"/>
      <c r="Q54" s="151"/>
      <c r="R54" s="152"/>
      <c r="S54" s="509"/>
      <c r="T54" s="509"/>
      <c r="U54" s="509"/>
      <c r="V54" s="509"/>
      <c r="W54" s="509"/>
      <c r="X54" s="217"/>
      <c r="Y54" s="217"/>
      <c r="Z54" s="217"/>
    </row>
    <row r="55" spans="10:26">
      <c r="J55" s="252"/>
      <c r="K55" s="252"/>
      <c r="L55" s="252"/>
      <c r="M55" s="252"/>
      <c r="N55" s="252"/>
      <c r="O55" s="252"/>
      <c r="P55" s="13"/>
      <c r="Q55" s="151"/>
      <c r="R55" s="152"/>
      <c r="S55" s="152"/>
      <c r="T55" s="152"/>
      <c r="U55" s="152"/>
      <c r="V55" s="152"/>
      <c r="W55" s="152"/>
    </row>
    <row r="56" spans="10:26">
      <c r="J56" s="252"/>
      <c r="K56" s="252"/>
      <c r="L56" s="252"/>
      <c r="M56" s="252"/>
      <c r="N56" s="252"/>
      <c r="O56" s="252"/>
      <c r="P56" s="13"/>
      <c r="Q56" s="151"/>
      <c r="R56" s="152"/>
      <c r="S56" s="152"/>
      <c r="T56" s="152"/>
      <c r="U56" s="152"/>
      <c r="V56" s="152"/>
      <c r="W56" s="152"/>
    </row>
    <row r="57" spans="10:26">
      <c r="J57" s="254"/>
      <c r="K57" s="254"/>
      <c r="L57" s="254"/>
      <c r="M57" s="254"/>
      <c r="N57" s="254"/>
      <c r="O57" s="254"/>
      <c r="P57" s="13"/>
      <c r="Q57" s="150"/>
      <c r="R57" s="152"/>
      <c r="S57" s="152"/>
      <c r="T57" s="152"/>
      <c r="U57" s="152"/>
      <c r="V57" s="152"/>
      <c r="W57" s="152"/>
    </row>
    <row r="58" spans="10:26">
      <c r="J58" s="254"/>
      <c r="K58" s="254"/>
      <c r="L58" s="254"/>
      <c r="M58" s="254"/>
      <c r="N58" s="254"/>
      <c r="O58" s="254"/>
      <c r="P58" s="13"/>
      <c r="Q58" s="150"/>
      <c r="R58" s="153"/>
      <c r="S58" s="153"/>
      <c r="T58" s="153"/>
      <c r="U58" s="152"/>
      <c r="V58" s="152"/>
      <c r="W58" s="152"/>
    </row>
    <row r="59" spans="10:26">
      <c r="J59" s="254"/>
      <c r="K59" s="254"/>
      <c r="L59" s="254"/>
      <c r="M59" s="254"/>
      <c r="N59" s="254"/>
      <c r="O59" s="254"/>
      <c r="P59" s="13"/>
      <c r="Q59" s="150"/>
      <c r="R59" s="150"/>
      <c r="S59" s="150"/>
      <c r="T59" s="150"/>
      <c r="U59" s="150"/>
      <c r="V59" s="150"/>
      <c r="W59" s="150"/>
    </row>
    <row r="60" spans="10:26">
      <c r="J60" s="254"/>
      <c r="K60" s="254"/>
      <c r="L60" s="254"/>
      <c r="M60" s="254"/>
      <c r="N60" s="254"/>
      <c r="O60" s="254"/>
      <c r="P60" s="13"/>
      <c r="Q60" s="151"/>
      <c r="R60" s="151"/>
      <c r="S60" s="151"/>
      <c r="T60" s="151"/>
      <c r="U60" s="151"/>
      <c r="V60" s="151"/>
      <c r="W60" s="151"/>
    </row>
    <row r="61" spans="10:26">
      <c r="J61" s="254"/>
      <c r="K61" s="254"/>
      <c r="L61" s="254"/>
      <c r="M61" s="254"/>
      <c r="N61" s="254"/>
      <c r="O61" s="254"/>
      <c r="P61" s="13"/>
      <c r="Q61" s="151"/>
      <c r="R61" s="151"/>
      <c r="S61" s="151"/>
      <c r="T61" s="151"/>
      <c r="U61" s="151"/>
      <c r="V61" s="151"/>
      <c r="W61" s="151"/>
    </row>
    <row r="62" spans="10:26">
      <c r="J62" s="254"/>
      <c r="K62" s="254"/>
      <c r="L62" s="254"/>
      <c r="M62" s="254"/>
      <c r="N62" s="254"/>
      <c r="O62" s="254"/>
      <c r="P62" s="13"/>
      <c r="Q62" s="151"/>
      <c r="R62" s="151"/>
      <c r="S62" s="151"/>
      <c r="T62" s="151"/>
      <c r="U62" s="151"/>
      <c r="V62" s="151"/>
      <c r="W62" s="151"/>
    </row>
    <row r="63" spans="10:26">
      <c r="J63" s="254"/>
      <c r="K63" s="254"/>
      <c r="L63" s="254"/>
      <c r="M63" s="254"/>
      <c r="N63" s="254"/>
      <c r="O63" s="254"/>
      <c r="P63" s="13"/>
      <c r="Q63" s="151"/>
      <c r="R63" s="151"/>
      <c r="S63" s="151"/>
      <c r="T63" s="151"/>
      <c r="U63" s="151"/>
      <c r="V63" s="151"/>
      <c r="W63" s="151"/>
    </row>
    <row r="64" spans="10:26">
      <c r="J64" s="256"/>
      <c r="K64" s="256"/>
      <c r="L64" s="256"/>
      <c r="M64" s="254"/>
      <c r="N64" s="254"/>
      <c r="O64" s="254"/>
      <c r="P64" s="13"/>
      <c r="Q64" s="151"/>
      <c r="R64" s="151"/>
      <c r="S64" s="151"/>
      <c r="T64" s="151"/>
      <c r="U64" s="151"/>
      <c r="V64" s="151"/>
      <c r="W64" s="151"/>
    </row>
    <row r="65" spans="10:23">
      <c r="J65" s="252"/>
      <c r="K65" s="252"/>
      <c r="L65" s="252"/>
      <c r="M65" s="252"/>
      <c r="N65" s="252"/>
      <c r="O65" s="252"/>
      <c r="P65" s="13"/>
      <c r="Q65" s="151"/>
      <c r="R65" s="151"/>
      <c r="S65" s="151"/>
      <c r="T65" s="151"/>
      <c r="U65" s="151"/>
      <c r="V65" s="151"/>
      <c r="W65" s="151"/>
    </row>
    <row r="66" spans="10:23">
      <c r="J66" s="253"/>
      <c r="K66" s="253"/>
      <c r="L66" s="253"/>
      <c r="M66" s="253"/>
      <c r="N66" s="253"/>
      <c r="O66" s="253"/>
      <c r="P66" s="13"/>
      <c r="Q66" s="151"/>
      <c r="R66" s="152"/>
      <c r="S66" s="152"/>
      <c r="T66" s="152"/>
      <c r="U66" s="152"/>
      <c r="V66" s="152"/>
      <c r="W66" s="152"/>
    </row>
    <row r="67" spans="10:23">
      <c r="J67" s="253"/>
      <c r="K67" s="253"/>
      <c r="L67" s="253"/>
      <c r="M67" s="253"/>
      <c r="N67" s="253"/>
      <c r="O67" s="253"/>
      <c r="P67" s="13"/>
      <c r="Q67" s="151"/>
      <c r="R67" s="152"/>
      <c r="S67" s="152"/>
      <c r="T67" s="152"/>
      <c r="U67" s="152"/>
      <c r="V67" s="152"/>
      <c r="W67" s="152"/>
    </row>
    <row r="68" spans="10:23">
      <c r="J68" s="253"/>
      <c r="K68" s="253"/>
      <c r="L68" s="253"/>
      <c r="M68" s="253"/>
      <c r="N68" s="253"/>
      <c r="O68" s="253"/>
      <c r="P68" s="13"/>
      <c r="Q68" s="151"/>
      <c r="R68" s="152"/>
      <c r="S68" s="152"/>
      <c r="T68" s="152"/>
      <c r="U68" s="152"/>
      <c r="V68" s="152"/>
      <c r="W68" s="152"/>
    </row>
    <row r="69" spans="10:23">
      <c r="J69" s="254"/>
      <c r="K69" s="254"/>
      <c r="L69" s="254"/>
      <c r="M69" s="254"/>
      <c r="N69" s="254"/>
      <c r="O69" s="254"/>
      <c r="P69" s="13"/>
      <c r="Q69" s="151"/>
      <c r="R69" s="152"/>
      <c r="S69" s="152"/>
      <c r="T69" s="152"/>
      <c r="U69" s="152"/>
      <c r="V69" s="152"/>
      <c r="W69" s="152"/>
    </row>
    <row r="70" spans="10:23">
      <c r="J70" s="254"/>
      <c r="K70" s="254"/>
      <c r="L70" s="254"/>
      <c r="M70" s="254"/>
      <c r="N70" s="254"/>
      <c r="O70" s="254"/>
      <c r="P70" s="13"/>
      <c r="Q70" s="151"/>
      <c r="R70" s="152"/>
      <c r="S70" s="152"/>
      <c r="T70" s="152"/>
      <c r="U70" s="152"/>
      <c r="V70" s="152"/>
      <c r="W70" s="152"/>
    </row>
    <row r="71" spans="10:23">
      <c r="J71" s="254"/>
      <c r="K71" s="254"/>
      <c r="L71" s="254"/>
      <c r="M71" s="254"/>
      <c r="N71" s="254"/>
      <c r="O71" s="254"/>
      <c r="P71" s="13"/>
      <c r="Q71" s="151"/>
      <c r="R71" s="152"/>
      <c r="S71" s="152"/>
      <c r="T71" s="152"/>
      <c r="U71" s="152"/>
      <c r="V71" s="152"/>
      <c r="W71" s="152"/>
    </row>
    <row r="72" spans="10:23">
      <c r="J72" s="254"/>
      <c r="K72" s="254"/>
      <c r="L72" s="254"/>
      <c r="M72" s="254"/>
      <c r="N72" s="254"/>
      <c r="O72" s="254"/>
      <c r="P72" s="13"/>
      <c r="Q72" s="151"/>
      <c r="R72" s="152"/>
      <c r="S72" s="152"/>
      <c r="T72" s="152"/>
      <c r="U72" s="152"/>
      <c r="V72" s="152"/>
      <c r="W72" s="152"/>
    </row>
    <row r="73" spans="10:23">
      <c r="J73" s="254"/>
      <c r="K73" s="254"/>
      <c r="L73" s="254"/>
      <c r="M73" s="254"/>
      <c r="N73" s="254"/>
      <c r="O73" s="254"/>
      <c r="P73" s="13"/>
      <c r="Q73" s="151"/>
      <c r="R73" s="153"/>
      <c r="S73" s="153"/>
      <c r="T73" s="153"/>
      <c r="U73" s="152"/>
      <c r="V73" s="152"/>
      <c r="W73" s="152"/>
    </row>
    <row r="74" spans="10:23">
      <c r="J74" s="254"/>
      <c r="K74" s="254"/>
      <c r="L74" s="254"/>
      <c r="M74" s="254"/>
      <c r="N74" s="254"/>
      <c r="O74" s="254"/>
      <c r="P74" s="13"/>
      <c r="Q74" s="150"/>
      <c r="R74" s="150"/>
      <c r="S74" s="150"/>
      <c r="T74" s="150"/>
      <c r="U74" s="150"/>
      <c r="V74" s="150"/>
      <c r="W74" s="150"/>
    </row>
    <row r="75" spans="10:23">
      <c r="J75" s="254"/>
      <c r="K75" s="254"/>
      <c r="L75" s="254"/>
      <c r="M75" s="254"/>
      <c r="N75" s="254"/>
      <c r="O75" s="254"/>
      <c r="Q75" s="151"/>
      <c r="R75" s="152"/>
      <c r="S75" s="152"/>
      <c r="T75" s="152"/>
      <c r="U75" s="152"/>
      <c r="V75" s="152"/>
      <c r="W75" s="152"/>
    </row>
    <row r="76" spans="10:23">
      <c r="J76" s="256"/>
      <c r="K76" s="256"/>
      <c r="L76" s="256"/>
      <c r="M76" s="254"/>
      <c r="N76" s="254"/>
      <c r="O76" s="254"/>
      <c r="Q76" s="151"/>
      <c r="R76" s="152"/>
      <c r="S76" s="152"/>
      <c r="T76" s="152"/>
      <c r="U76" s="152"/>
      <c r="V76" s="152"/>
      <c r="W76" s="152"/>
    </row>
    <row r="77" spans="10:23">
      <c r="J77" s="252"/>
      <c r="K77" s="252"/>
      <c r="L77" s="252"/>
      <c r="M77" s="252"/>
      <c r="N77" s="252"/>
      <c r="O77" s="252"/>
      <c r="Q77" s="151"/>
      <c r="R77" s="152"/>
      <c r="S77" s="152"/>
      <c r="T77" s="152"/>
      <c r="U77" s="152"/>
      <c r="V77" s="152"/>
      <c r="W77" s="152"/>
    </row>
    <row r="78" spans="10:23">
      <c r="J78" s="253"/>
      <c r="K78" s="253"/>
      <c r="L78" s="253"/>
      <c r="M78" s="253"/>
      <c r="N78" s="253"/>
      <c r="O78" s="253"/>
      <c r="Q78" s="151"/>
      <c r="R78" s="152"/>
      <c r="S78" s="152"/>
      <c r="T78" s="152"/>
      <c r="U78" s="152"/>
      <c r="V78" s="152"/>
      <c r="W78" s="152"/>
    </row>
    <row r="79" spans="10:23">
      <c r="J79" s="253"/>
      <c r="K79" s="253"/>
      <c r="L79" s="253"/>
      <c r="M79" s="253"/>
      <c r="N79" s="253"/>
      <c r="O79" s="253"/>
      <c r="Q79" s="151"/>
      <c r="R79" s="152"/>
      <c r="S79" s="152"/>
      <c r="T79" s="152"/>
      <c r="U79" s="152"/>
      <c r="V79" s="152"/>
      <c r="W79" s="152"/>
    </row>
    <row r="80" spans="10:23">
      <c r="J80" s="253"/>
      <c r="K80" s="253"/>
      <c r="L80" s="253"/>
      <c r="M80" s="253"/>
      <c r="N80" s="253"/>
      <c r="O80" s="253"/>
      <c r="Q80" s="151"/>
      <c r="R80" s="152"/>
      <c r="S80" s="152"/>
      <c r="T80" s="152"/>
      <c r="U80" s="152"/>
      <c r="V80" s="152"/>
      <c r="W80" s="152"/>
    </row>
    <row r="81" spans="10:23">
      <c r="J81" s="254"/>
      <c r="K81" s="254"/>
      <c r="L81" s="254"/>
      <c r="M81" s="254"/>
      <c r="N81" s="254"/>
      <c r="O81" s="254"/>
      <c r="Q81" s="151"/>
      <c r="R81" s="151"/>
      <c r="S81" s="151"/>
      <c r="T81" s="151"/>
      <c r="U81" s="151"/>
      <c r="V81" s="151"/>
      <c r="W81" s="151"/>
    </row>
    <row r="82" spans="10:23">
      <c r="J82" s="254"/>
      <c r="K82" s="254"/>
      <c r="L82" s="254"/>
      <c r="M82" s="254"/>
      <c r="N82" s="254"/>
      <c r="O82" s="254"/>
      <c r="Q82" s="151"/>
      <c r="R82" s="151"/>
      <c r="S82" s="151"/>
      <c r="T82" s="151"/>
      <c r="U82" s="151"/>
      <c r="V82" s="151"/>
      <c r="W82" s="151"/>
    </row>
    <row r="83" spans="10:23">
      <c r="J83" s="254"/>
      <c r="K83" s="254"/>
      <c r="L83" s="254"/>
      <c r="M83" s="254"/>
      <c r="N83" s="254"/>
      <c r="O83" s="254"/>
      <c r="Q83" s="151"/>
      <c r="R83" s="151"/>
      <c r="S83" s="151"/>
      <c r="T83" s="151"/>
      <c r="U83" s="151"/>
      <c r="V83" s="151"/>
      <c r="W83" s="151"/>
    </row>
    <row r="84" spans="10:23">
      <c r="J84" s="254"/>
      <c r="K84" s="254"/>
      <c r="L84" s="254"/>
      <c r="M84" s="254"/>
      <c r="N84" s="254"/>
      <c r="O84" s="254"/>
      <c r="Q84" s="151"/>
      <c r="R84" s="152"/>
      <c r="S84" s="152"/>
      <c r="T84" s="152"/>
      <c r="U84" s="152"/>
      <c r="V84" s="152"/>
      <c r="W84" s="152"/>
    </row>
    <row r="85" spans="10:23">
      <c r="J85" s="254"/>
      <c r="K85" s="254"/>
      <c r="L85" s="254"/>
      <c r="M85" s="254"/>
      <c r="N85" s="254"/>
      <c r="O85" s="254"/>
      <c r="Q85" s="151"/>
      <c r="R85" s="152"/>
      <c r="S85" s="152"/>
      <c r="T85" s="152"/>
      <c r="U85" s="152"/>
      <c r="V85" s="152"/>
      <c r="W85" s="152"/>
    </row>
    <row r="86" spans="10:23">
      <c r="J86" s="254"/>
      <c r="K86" s="254"/>
      <c r="L86" s="254"/>
      <c r="M86" s="254"/>
      <c r="N86" s="254"/>
      <c r="O86" s="254"/>
      <c r="Q86" s="151"/>
      <c r="R86" s="152"/>
      <c r="S86" s="152"/>
      <c r="T86" s="152"/>
      <c r="U86" s="152"/>
      <c r="V86" s="152"/>
      <c r="W86" s="152"/>
    </row>
    <row r="87" spans="10:23">
      <c r="J87" s="254"/>
      <c r="K87" s="254"/>
      <c r="L87" s="254"/>
      <c r="M87" s="254"/>
      <c r="N87" s="254"/>
      <c r="O87" s="254"/>
      <c r="Q87" s="151"/>
      <c r="R87" s="152"/>
      <c r="S87" s="152"/>
      <c r="T87" s="152"/>
      <c r="U87" s="152"/>
      <c r="V87" s="152"/>
      <c r="W87" s="152"/>
    </row>
    <row r="88" spans="10:23">
      <c r="J88" s="256"/>
      <c r="K88" s="256"/>
      <c r="L88" s="256"/>
      <c r="M88" s="254"/>
      <c r="N88" s="254"/>
      <c r="O88" s="254"/>
      <c r="Q88" s="151"/>
      <c r="R88" s="152"/>
      <c r="S88" s="152"/>
      <c r="T88" s="152"/>
      <c r="U88" s="152"/>
      <c r="V88" s="152"/>
      <c r="W88" s="152"/>
    </row>
    <row r="89" spans="10:23">
      <c r="J89" s="252"/>
      <c r="K89" s="252"/>
      <c r="L89" s="252"/>
      <c r="M89" s="252"/>
      <c r="N89" s="252"/>
      <c r="O89" s="252"/>
      <c r="Q89" s="151"/>
      <c r="R89" s="152"/>
      <c r="S89" s="152"/>
      <c r="T89" s="152"/>
      <c r="U89" s="152"/>
      <c r="V89" s="152"/>
      <c r="W89" s="152"/>
    </row>
    <row r="90" spans="10:23">
      <c r="J90" s="253"/>
      <c r="K90" s="253"/>
      <c r="L90" s="253"/>
      <c r="M90" s="253"/>
      <c r="N90" s="253"/>
      <c r="O90" s="253"/>
      <c r="Q90" s="151"/>
      <c r="R90" s="152"/>
      <c r="S90" s="152"/>
      <c r="T90" s="152"/>
      <c r="U90" s="152"/>
      <c r="V90" s="152"/>
      <c r="W90" s="152"/>
    </row>
    <row r="91" spans="10:23">
      <c r="J91" s="253"/>
      <c r="K91" s="253"/>
      <c r="L91" s="253"/>
      <c r="M91" s="253"/>
      <c r="N91" s="253"/>
      <c r="O91" s="253"/>
      <c r="Q91" s="151"/>
      <c r="R91" s="152"/>
      <c r="S91" s="152"/>
      <c r="T91" s="152"/>
      <c r="U91" s="152"/>
      <c r="V91" s="152"/>
      <c r="W91" s="152"/>
    </row>
    <row r="92" spans="10:23">
      <c r="J92" s="253"/>
      <c r="K92" s="253"/>
      <c r="L92" s="253"/>
      <c r="M92" s="253"/>
      <c r="N92" s="253"/>
      <c r="O92" s="253"/>
      <c r="Q92" s="151"/>
      <c r="R92" s="152"/>
      <c r="S92" s="152"/>
      <c r="T92" s="152"/>
      <c r="U92" s="152"/>
      <c r="V92" s="152"/>
      <c r="W92" s="152"/>
    </row>
    <row r="93" spans="10:23">
      <c r="J93" s="254"/>
      <c r="K93" s="254"/>
      <c r="L93" s="254"/>
      <c r="M93" s="254"/>
      <c r="N93" s="254"/>
      <c r="O93" s="254"/>
      <c r="Q93" s="151"/>
      <c r="R93" s="152"/>
      <c r="S93" s="152"/>
      <c r="T93" s="152"/>
      <c r="U93" s="152"/>
      <c r="V93" s="152"/>
      <c r="W93" s="152"/>
    </row>
    <row r="94" spans="10:23">
      <c r="J94" s="254"/>
      <c r="K94" s="254"/>
      <c r="L94" s="254"/>
      <c r="M94" s="254"/>
      <c r="N94" s="254"/>
      <c r="O94" s="254"/>
      <c r="Q94" s="151"/>
      <c r="R94" s="153"/>
      <c r="S94" s="153"/>
      <c r="T94" s="153"/>
      <c r="U94" s="152"/>
      <c r="V94" s="152"/>
      <c r="W94" s="152"/>
    </row>
    <row r="95" spans="10:23">
      <c r="J95" s="254"/>
      <c r="K95" s="254"/>
      <c r="L95" s="254"/>
      <c r="M95" s="254"/>
      <c r="N95" s="254"/>
      <c r="O95" s="254"/>
      <c r="Q95" s="150"/>
      <c r="R95" s="150"/>
      <c r="S95" s="150"/>
      <c r="T95" s="150"/>
      <c r="U95" s="150"/>
      <c r="V95" s="150"/>
      <c r="W95" s="150"/>
    </row>
    <row r="96" spans="10:23">
      <c r="J96" s="254"/>
      <c r="K96" s="254"/>
      <c r="L96" s="254"/>
      <c r="M96" s="254"/>
      <c r="N96" s="254"/>
      <c r="O96" s="254"/>
      <c r="Q96" s="151"/>
      <c r="R96" s="151"/>
      <c r="S96" s="151"/>
      <c r="T96" s="151"/>
      <c r="U96" s="151"/>
      <c r="V96" s="151"/>
      <c r="W96" s="151"/>
    </row>
    <row r="97" spans="10:23">
      <c r="J97" s="254"/>
      <c r="K97" s="254"/>
      <c r="L97" s="254"/>
      <c r="M97" s="254"/>
      <c r="N97" s="254"/>
      <c r="O97" s="254"/>
      <c r="Q97" s="151"/>
      <c r="R97" s="152"/>
      <c r="S97" s="152"/>
      <c r="T97" s="152"/>
      <c r="U97" s="152"/>
      <c r="V97" s="152"/>
      <c r="W97" s="152"/>
    </row>
    <row r="98" spans="10:23">
      <c r="J98" s="254"/>
      <c r="K98" s="254"/>
      <c r="L98" s="254"/>
      <c r="M98" s="254"/>
      <c r="N98" s="254"/>
      <c r="O98" s="254"/>
      <c r="Q98" s="151"/>
      <c r="R98" s="152"/>
      <c r="S98" s="152"/>
      <c r="T98" s="152"/>
      <c r="U98" s="152"/>
      <c r="V98" s="152"/>
      <c r="W98" s="152"/>
    </row>
    <row r="99" spans="10:23">
      <c r="J99" s="254"/>
      <c r="K99" s="254"/>
      <c r="L99" s="254"/>
      <c r="M99" s="254"/>
      <c r="N99" s="254"/>
      <c r="O99" s="254"/>
      <c r="Q99" s="151"/>
      <c r="R99" s="152"/>
      <c r="S99" s="152"/>
      <c r="T99" s="152"/>
      <c r="U99" s="152"/>
      <c r="V99" s="152"/>
      <c r="W99" s="152"/>
    </row>
    <row r="100" spans="10:23">
      <c r="J100" s="256"/>
      <c r="K100" s="256"/>
      <c r="L100" s="256"/>
      <c r="M100" s="254"/>
      <c r="N100" s="254"/>
      <c r="O100" s="254"/>
      <c r="Q100" s="151"/>
      <c r="R100" s="152"/>
      <c r="S100" s="152"/>
      <c r="T100" s="152"/>
      <c r="U100" s="152"/>
      <c r="V100" s="152"/>
      <c r="W100" s="152"/>
    </row>
    <row r="101" spans="10:23">
      <c r="J101" s="252"/>
      <c r="K101" s="252"/>
      <c r="L101" s="252"/>
      <c r="M101" s="252"/>
      <c r="N101" s="252"/>
      <c r="O101" s="252"/>
      <c r="Q101" s="151"/>
      <c r="R101" s="152"/>
      <c r="S101" s="152"/>
      <c r="T101" s="152"/>
      <c r="U101" s="152"/>
      <c r="V101" s="152"/>
      <c r="W101" s="152"/>
    </row>
    <row r="102" spans="10:23">
      <c r="J102" s="253"/>
      <c r="K102" s="253"/>
      <c r="L102" s="253"/>
      <c r="M102" s="253"/>
      <c r="N102" s="253"/>
      <c r="O102" s="253"/>
      <c r="Q102" s="151"/>
      <c r="R102" s="152"/>
      <c r="S102" s="152"/>
      <c r="T102" s="152"/>
      <c r="U102" s="152"/>
      <c r="V102" s="152"/>
      <c r="W102" s="152"/>
    </row>
    <row r="103" spans="10:23">
      <c r="J103" s="253"/>
      <c r="K103" s="253"/>
      <c r="L103" s="253"/>
      <c r="M103" s="253"/>
      <c r="N103" s="253"/>
      <c r="O103" s="253"/>
      <c r="Q103" s="151"/>
      <c r="R103" s="152"/>
      <c r="S103" s="152"/>
      <c r="T103" s="152"/>
      <c r="U103" s="152"/>
      <c r="V103" s="152"/>
      <c r="W103" s="152"/>
    </row>
    <row r="104" spans="10:23">
      <c r="J104" s="253"/>
      <c r="K104" s="253"/>
      <c r="L104" s="253"/>
      <c r="M104" s="253"/>
      <c r="N104" s="253"/>
      <c r="O104" s="253"/>
      <c r="Q104" s="151"/>
      <c r="R104" s="152"/>
      <c r="S104" s="152"/>
      <c r="T104" s="152"/>
      <c r="U104" s="152"/>
      <c r="V104" s="152"/>
      <c r="W104" s="152"/>
    </row>
    <row r="105" spans="10:23">
      <c r="J105" s="254"/>
      <c r="K105" s="254"/>
      <c r="L105" s="254"/>
      <c r="M105" s="254"/>
      <c r="N105" s="254"/>
      <c r="O105" s="254"/>
      <c r="Q105" s="151"/>
      <c r="R105" s="152"/>
      <c r="S105" s="152"/>
      <c r="T105" s="152"/>
      <c r="U105" s="152"/>
      <c r="V105" s="152"/>
      <c r="W105" s="152"/>
    </row>
    <row r="106" spans="10:23">
      <c r="J106" s="254"/>
      <c r="K106" s="254"/>
      <c r="L106" s="254"/>
      <c r="M106" s="254"/>
      <c r="N106" s="254"/>
      <c r="O106" s="254"/>
      <c r="Q106" s="151"/>
      <c r="R106" s="152"/>
      <c r="S106" s="152"/>
      <c r="T106" s="152"/>
      <c r="U106" s="152"/>
      <c r="V106" s="152"/>
      <c r="W106" s="152"/>
    </row>
    <row r="107" spans="10:23">
      <c r="J107" s="254"/>
      <c r="K107" s="254"/>
      <c r="L107" s="254"/>
      <c r="M107" s="254"/>
      <c r="N107" s="254"/>
      <c r="O107" s="254"/>
      <c r="Q107" s="151"/>
      <c r="R107" s="152"/>
      <c r="S107" s="152"/>
      <c r="T107" s="152"/>
      <c r="U107" s="152"/>
      <c r="V107" s="152"/>
      <c r="W107" s="152"/>
    </row>
    <row r="108" spans="10:23">
      <c r="J108" s="254"/>
      <c r="K108" s="254"/>
      <c r="L108" s="254"/>
      <c r="M108" s="254"/>
      <c r="N108" s="254"/>
      <c r="O108" s="254"/>
      <c r="Q108" s="151"/>
      <c r="R108" s="152"/>
      <c r="S108" s="152"/>
      <c r="T108" s="152"/>
      <c r="U108" s="152"/>
      <c r="V108" s="152"/>
      <c r="W108" s="152"/>
    </row>
    <row r="109" spans="10:23">
      <c r="J109" s="254"/>
      <c r="K109" s="254"/>
      <c r="L109" s="254"/>
      <c r="M109" s="254"/>
      <c r="N109" s="254"/>
      <c r="O109" s="254"/>
      <c r="Q109" s="151"/>
      <c r="R109" s="152"/>
      <c r="S109" s="152"/>
      <c r="T109" s="152"/>
      <c r="U109" s="152"/>
      <c r="V109" s="152"/>
      <c r="W109" s="152"/>
    </row>
    <row r="110" spans="10:23">
      <c r="J110" s="254"/>
      <c r="K110" s="254"/>
      <c r="L110" s="254"/>
      <c r="M110" s="254"/>
      <c r="N110" s="254"/>
      <c r="O110" s="254"/>
      <c r="Q110" s="151"/>
      <c r="R110" s="152"/>
      <c r="S110" s="152"/>
      <c r="T110" s="152"/>
      <c r="U110" s="152"/>
      <c r="V110" s="152"/>
      <c r="W110" s="152"/>
    </row>
    <row r="111" spans="10:23">
      <c r="J111" s="254"/>
      <c r="K111" s="254"/>
      <c r="L111" s="254"/>
      <c r="M111" s="254"/>
      <c r="N111" s="254"/>
      <c r="O111" s="254"/>
      <c r="Q111" s="151"/>
      <c r="R111" s="152"/>
      <c r="S111" s="152"/>
      <c r="T111" s="152"/>
      <c r="U111" s="152"/>
      <c r="V111" s="152"/>
      <c r="W111" s="152"/>
    </row>
    <row r="112" spans="10:23">
      <c r="J112" s="256"/>
      <c r="K112" s="256"/>
      <c r="L112" s="256"/>
      <c r="M112" s="254"/>
      <c r="N112" s="254"/>
      <c r="O112" s="254"/>
      <c r="Q112" s="151"/>
      <c r="R112" s="152"/>
      <c r="S112" s="152"/>
      <c r="T112" s="152"/>
      <c r="U112" s="152"/>
      <c r="V112" s="152"/>
      <c r="W112" s="152"/>
    </row>
    <row r="113" spans="10:23">
      <c r="J113" s="252"/>
      <c r="K113" s="252"/>
      <c r="L113" s="252"/>
      <c r="M113" s="252"/>
      <c r="N113" s="252"/>
      <c r="O113" s="252"/>
      <c r="Q113" s="151"/>
      <c r="R113" s="152"/>
      <c r="S113" s="152"/>
      <c r="T113" s="152"/>
      <c r="U113" s="152"/>
      <c r="V113" s="152"/>
      <c r="W113" s="152"/>
    </row>
    <row r="114" spans="10:23">
      <c r="J114" s="253"/>
      <c r="K114" s="253"/>
      <c r="L114" s="253"/>
      <c r="M114" s="253"/>
      <c r="N114" s="253"/>
      <c r="O114" s="253"/>
      <c r="Q114" s="151"/>
      <c r="R114" s="152"/>
      <c r="S114" s="152"/>
      <c r="T114" s="152"/>
      <c r="U114" s="152"/>
      <c r="V114" s="152"/>
      <c r="W114" s="152"/>
    </row>
    <row r="115" spans="10:23">
      <c r="J115" s="253"/>
      <c r="K115" s="253"/>
      <c r="L115" s="253"/>
      <c r="M115" s="253"/>
      <c r="N115" s="253"/>
      <c r="O115" s="253"/>
      <c r="Q115" s="151"/>
      <c r="R115" s="153"/>
      <c r="S115" s="153"/>
      <c r="T115" s="153"/>
      <c r="U115" s="152"/>
      <c r="V115" s="152"/>
      <c r="W115" s="152"/>
    </row>
    <row r="116" spans="10:23">
      <c r="J116" s="253"/>
      <c r="K116" s="253"/>
      <c r="L116" s="253"/>
      <c r="M116" s="253"/>
      <c r="N116" s="253"/>
      <c r="O116" s="253"/>
      <c r="Q116" s="150"/>
      <c r="R116" s="150"/>
      <c r="S116" s="150"/>
      <c r="T116" s="150"/>
      <c r="U116" s="150"/>
      <c r="V116" s="150"/>
      <c r="W116" s="150"/>
    </row>
    <row r="117" spans="10:23">
      <c r="J117" s="254"/>
      <c r="K117" s="254"/>
      <c r="L117" s="254"/>
      <c r="M117" s="254"/>
      <c r="N117" s="254"/>
      <c r="O117" s="254"/>
      <c r="Q117" s="151"/>
      <c r="R117" s="151"/>
      <c r="S117" s="151"/>
      <c r="T117" s="151"/>
      <c r="U117" s="151"/>
      <c r="V117" s="151"/>
      <c r="W117" s="151"/>
    </row>
    <row r="118" spans="10:23">
      <c r="J118" s="254"/>
      <c r="K118" s="254"/>
      <c r="L118" s="254"/>
      <c r="M118" s="254"/>
      <c r="N118" s="254"/>
      <c r="O118" s="254"/>
      <c r="Q118" s="151"/>
      <c r="R118" s="151"/>
      <c r="S118" s="151"/>
      <c r="T118" s="151"/>
      <c r="U118" s="151"/>
      <c r="V118" s="151"/>
      <c r="W118" s="151"/>
    </row>
    <row r="119" spans="10:23">
      <c r="J119" s="254"/>
      <c r="K119" s="254"/>
      <c r="L119" s="254"/>
      <c r="M119" s="254"/>
      <c r="N119" s="254"/>
      <c r="O119" s="254"/>
      <c r="Q119" s="151"/>
      <c r="R119" s="151"/>
      <c r="S119" s="151"/>
      <c r="T119" s="151"/>
      <c r="U119" s="151"/>
      <c r="V119" s="151"/>
      <c r="W119" s="151"/>
    </row>
    <row r="120" spans="10:23">
      <c r="J120" s="254"/>
      <c r="K120" s="254"/>
      <c r="L120" s="254"/>
      <c r="M120" s="254"/>
      <c r="N120" s="254"/>
      <c r="O120" s="254"/>
      <c r="Q120" s="151"/>
      <c r="R120" s="152"/>
      <c r="S120" s="152"/>
      <c r="T120" s="152"/>
      <c r="U120" s="152"/>
      <c r="V120" s="152"/>
      <c r="W120" s="152"/>
    </row>
    <row r="121" spans="10:23">
      <c r="J121" s="254"/>
      <c r="K121" s="254"/>
      <c r="L121" s="254"/>
      <c r="M121" s="254"/>
      <c r="N121" s="254"/>
      <c r="O121" s="254"/>
      <c r="Q121" s="151"/>
      <c r="R121" s="152"/>
      <c r="S121" s="152"/>
      <c r="T121" s="152"/>
      <c r="U121" s="152"/>
      <c r="V121" s="152"/>
      <c r="W121" s="152"/>
    </row>
    <row r="122" spans="10:23">
      <c r="J122" s="254"/>
      <c r="K122" s="254"/>
      <c r="L122" s="254"/>
      <c r="M122" s="254"/>
      <c r="N122" s="254"/>
      <c r="O122" s="254"/>
      <c r="Q122" s="151"/>
      <c r="R122" s="152"/>
      <c r="S122" s="152"/>
      <c r="T122" s="152"/>
      <c r="U122" s="152"/>
      <c r="V122" s="152"/>
      <c r="W122" s="152"/>
    </row>
    <row r="123" spans="10:23">
      <c r="J123" s="254"/>
      <c r="K123" s="254"/>
      <c r="L123" s="254"/>
      <c r="M123" s="254"/>
      <c r="N123" s="254"/>
      <c r="O123" s="254"/>
      <c r="Q123" s="151"/>
      <c r="R123" s="152"/>
      <c r="S123" s="152"/>
      <c r="T123" s="152"/>
      <c r="U123" s="152"/>
      <c r="V123" s="152"/>
      <c r="W123" s="152"/>
    </row>
    <row r="124" spans="10:23">
      <c r="J124" s="256"/>
      <c r="K124" s="256"/>
      <c r="L124" s="256"/>
      <c r="M124" s="254"/>
      <c r="N124" s="254"/>
      <c r="O124" s="254"/>
      <c r="Q124" s="151"/>
      <c r="R124" s="152"/>
      <c r="S124" s="152"/>
      <c r="T124" s="152"/>
      <c r="U124" s="152"/>
      <c r="V124" s="152"/>
      <c r="W124" s="152"/>
    </row>
    <row r="125" spans="10:23">
      <c r="J125" s="252"/>
      <c r="K125" s="252"/>
      <c r="L125" s="252"/>
      <c r="M125" s="252"/>
      <c r="N125" s="252"/>
      <c r="O125" s="252"/>
      <c r="Q125" s="151"/>
      <c r="R125" s="152"/>
      <c r="S125" s="152"/>
      <c r="T125" s="152"/>
      <c r="U125" s="152"/>
      <c r="V125" s="152"/>
      <c r="W125" s="152"/>
    </row>
    <row r="126" spans="10:23">
      <c r="J126" s="253"/>
      <c r="K126" s="253"/>
      <c r="L126" s="253"/>
      <c r="M126" s="253"/>
      <c r="N126" s="253"/>
      <c r="O126" s="253"/>
      <c r="Q126" s="151"/>
      <c r="R126" s="152"/>
      <c r="S126" s="152"/>
      <c r="T126" s="152"/>
      <c r="U126" s="152"/>
      <c r="V126" s="152"/>
      <c r="W126" s="152"/>
    </row>
    <row r="127" spans="10:23">
      <c r="J127" s="253"/>
      <c r="K127" s="253"/>
      <c r="L127" s="253"/>
      <c r="M127" s="253"/>
      <c r="N127" s="253"/>
      <c r="O127" s="253"/>
      <c r="Q127" s="151"/>
      <c r="R127" s="152"/>
      <c r="S127" s="152"/>
      <c r="T127" s="152"/>
      <c r="U127" s="152"/>
      <c r="V127" s="152"/>
      <c r="W127" s="152"/>
    </row>
    <row r="128" spans="10:23">
      <c r="J128" s="253"/>
      <c r="K128" s="253"/>
      <c r="L128" s="253"/>
      <c r="M128" s="253"/>
      <c r="N128" s="253"/>
      <c r="O128" s="253"/>
      <c r="Q128" s="151"/>
      <c r="R128" s="152"/>
      <c r="S128" s="152"/>
      <c r="T128" s="152"/>
      <c r="U128" s="152"/>
      <c r="V128" s="152"/>
      <c r="W128" s="152"/>
    </row>
    <row r="129" spans="10:23">
      <c r="J129" s="254"/>
      <c r="K129" s="254"/>
      <c r="L129" s="254"/>
      <c r="M129" s="254"/>
      <c r="N129" s="254"/>
      <c r="O129" s="254"/>
      <c r="Q129" s="151"/>
      <c r="R129" s="152"/>
      <c r="S129" s="152"/>
      <c r="T129" s="152"/>
      <c r="U129" s="152"/>
      <c r="V129" s="152"/>
      <c r="W129" s="152"/>
    </row>
    <row r="130" spans="10:23">
      <c r="J130" s="254"/>
      <c r="K130" s="254"/>
      <c r="L130" s="254"/>
      <c r="M130" s="254"/>
      <c r="N130" s="254"/>
      <c r="O130" s="254"/>
      <c r="Q130" s="151"/>
      <c r="R130" s="152"/>
      <c r="S130" s="152"/>
      <c r="T130" s="152"/>
      <c r="U130" s="152"/>
      <c r="V130" s="152"/>
      <c r="W130" s="152"/>
    </row>
    <row r="131" spans="10:23">
      <c r="J131" s="254"/>
      <c r="K131" s="254"/>
      <c r="L131" s="254"/>
      <c r="M131" s="254"/>
      <c r="N131" s="254"/>
      <c r="O131" s="254"/>
      <c r="Q131" s="151"/>
      <c r="R131" s="152"/>
      <c r="S131" s="152"/>
      <c r="T131" s="152"/>
      <c r="U131" s="152"/>
      <c r="V131" s="152"/>
      <c r="W131" s="152"/>
    </row>
    <row r="132" spans="10:23">
      <c r="J132" s="254"/>
      <c r="K132" s="254"/>
      <c r="L132" s="254"/>
      <c r="M132" s="254"/>
      <c r="N132" s="254"/>
      <c r="O132" s="254"/>
      <c r="Q132" s="150"/>
      <c r="R132" s="152"/>
      <c r="S132" s="152"/>
      <c r="T132" s="152"/>
      <c r="U132" s="152"/>
      <c r="V132" s="152"/>
      <c r="W132" s="152"/>
    </row>
    <row r="133" spans="10:23">
      <c r="J133" s="254"/>
      <c r="K133" s="254"/>
      <c r="L133" s="254"/>
      <c r="M133" s="254"/>
      <c r="N133" s="254"/>
      <c r="O133" s="254"/>
      <c r="Q133" s="150"/>
      <c r="R133" s="153"/>
      <c r="S133" s="153"/>
      <c r="T133" s="153"/>
      <c r="U133" s="152"/>
      <c r="V133" s="152"/>
      <c r="W133" s="152"/>
    </row>
    <row r="134" spans="10:23">
      <c r="J134" s="254"/>
      <c r="K134" s="254"/>
      <c r="L134" s="254"/>
      <c r="M134" s="254"/>
      <c r="N134" s="254"/>
      <c r="O134" s="254"/>
      <c r="Q134" s="150"/>
      <c r="R134" s="150"/>
      <c r="S134" s="150"/>
      <c r="T134" s="150"/>
      <c r="U134" s="150"/>
      <c r="V134" s="150"/>
      <c r="W134" s="150"/>
    </row>
    <row r="135" spans="10:23">
      <c r="J135" s="254"/>
      <c r="K135" s="254"/>
      <c r="L135" s="254"/>
      <c r="M135" s="254"/>
      <c r="N135" s="254"/>
      <c r="O135" s="254"/>
      <c r="Q135" s="151"/>
      <c r="R135" s="152"/>
      <c r="S135" s="152"/>
      <c r="T135" s="152"/>
      <c r="U135" s="152"/>
      <c r="V135" s="152"/>
      <c r="W135" s="152"/>
    </row>
    <row r="136" spans="10:23">
      <c r="J136" s="256"/>
      <c r="K136" s="256"/>
      <c r="L136" s="256"/>
      <c r="M136" s="254"/>
      <c r="N136" s="254"/>
      <c r="O136" s="254"/>
      <c r="Q136" s="151"/>
      <c r="R136" s="152"/>
      <c r="S136" s="152"/>
      <c r="T136" s="152"/>
      <c r="U136" s="152"/>
      <c r="V136" s="152"/>
      <c r="W136" s="152"/>
    </row>
    <row r="137" spans="10:23">
      <c r="J137" s="252"/>
      <c r="K137" s="252"/>
      <c r="L137" s="252"/>
      <c r="M137" s="252"/>
      <c r="N137" s="252"/>
      <c r="O137" s="252"/>
      <c r="Q137" s="151"/>
      <c r="R137" s="152"/>
      <c r="S137" s="152"/>
      <c r="T137" s="152"/>
      <c r="U137" s="152"/>
      <c r="V137" s="152"/>
      <c r="W137" s="152"/>
    </row>
    <row r="138" spans="10:23">
      <c r="J138" s="253"/>
      <c r="K138" s="253"/>
      <c r="L138" s="253"/>
      <c r="M138" s="253"/>
      <c r="N138" s="253"/>
      <c r="O138" s="253"/>
      <c r="Q138" s="151"/>
      <c r="R138" s="152"/>
      <c r="S138" s="152"/>
      <c r="T138" s="152"/>
      <c r="U138" s="152"/>
      <c r="V138" s="152"/>
      <c r="W138" s="152"/>
    </row>
    <row r="139" spans="10:23">
      <c r="J139" s="253"/>
      <c r="K139" s="253"/>
      <c r="L139" s="253"/>
      <c r="M139" s="253"/>
      <c r="N139" s="253"/>
      <c r="O139" s="253"/>
      <c r="Q139" s="151"/>
      <c r="R139" s="152"/>
      <c r="S139" s="152"/>
      <c r="T139" s="152"/>
      <c r="U139" s="152"/>
      <c r="V139" s="152"/>
      <c r="W139" s="152"/>
    </row>
    <row r="140" spans="10:23">
      <c r="J140" s="253"/>
      <c r="K140" s="253"/>
      <c r="L140" s="253"/>
      <c r="M140" s="253"/>
      <c r="N140" s="253"/>
      <c r="O140" s="253"/>
      <c r="Q140" s="151"/>
      <c r="R140" s="152"/>
      <c r="S140" s="152"/>
      <c r="T140" s="152"/>
      <c r="U140" s="152"/>
      <c r="V140" s="152"/>
      <c r="W140" s="152"/>
    </row>
    <row r="141" spans="10:23">
      <c r="J141" s="254"/>
      <c r="K141" s="254"/>
      <c r="L141" s="254"/>
      <c r="M141" s="254"/>
      <c r="N141" s="254"/>
      <c r="O141" s="254"/>
      <c r="Q141" s="150"/>
      <c r="R141" s="152"/>
      <c r="S141" s="152"/>
      <c r="T141" s="152"/>
      <c r="U141" s="152"/>
      <c r="V141" s="152"/>
      <c r="W141" s="152"/>
    </row>
    <row r="142" spans="10:23">
      <c r="J142" s="254"/>
      <c r="K142" s="254"/>
      <c r="L142" s="254"/>
      <c r="M142" s="254"/>
      <c r="N142" s="254"/>
      <c r="O142" s="254"/>
      <c r="Q142" s="150"/>
      <c r="R142" s="153"/>
      <c r="S142" s="153"/>
      <c r="T142" s="153"/>
      <c r="U142" s="152"/>
      <c r="V142" s="152"/>
      <c r="W142" s="152"/>
    </row>
    <row r="143" spans="10:23">
      <c r="J143" s="254"/>
      <c r="K143" s="254"/>
      <c r="L143" s="254"/>
      <c r="M143" s="254"/>
      <c r="N143" s="254"/>
      <c r="O143" s="254"/>
      <c r="Q143" s="149"/>
      <c r="R143" s="149"/>
      <c r="S143" s="149"/>
      <c r="T143" s="149"/>
      <c r="U143" s="149"/>
      <c r="V143" s="149"/>
      <c r="W143" s="149"/>
    </row>
    <row r="144" spans="10:23">
      <c r="J144" s="254"/>
      <c r="K144" s="254"/>
      <c r="L144" s="254"/>
      <c r="M144" s="254"/>
      <c r="N144" s="254"/>
      <c r="O144" s="254"/>
      <c r="Q144" s="150"/>
      <c r="R144" s="150"/>
      <c r="S144" s="150"/>
      <c r="T144" s="150"/>
      <c r="U144" s="150"/>
      <c r="V144" s="150"/>
      <c r="W144" s="150"/>
    </row>
    <row r="145" spans="10:23">
      <c r="J145" s="254"/>
      <c r="K145" s="254"/>
      <c r="L145" s="254"/>
      <c r="M145" s="254"/>
      <c r="N145" s="254"/>
      <c r="O145" s="254"/>
      <c r="Q145" s="150"/>
      <c r="R145" s="150"/>
      <c r="S145" s="150"/>
      <c r="T145" s="150"/>
      <c r="U145" s="150"/>
      <c r="V145" s="150"/>
      <c r="W145" s="150"/>
    </row>
    <row r="146" spans="10:23">
      <c r="J146" s="254"/>
      <c r="K146" s="254"/>
      <c r="L146" s="254"/>
      <c r="M146" s="254"/>
      <c r="N146" s="254"/>
      <c r="O146" s="254"/>
      <c r="Q146" s="150"/>
      <c r="R146" s="150"/>
      <c r="S146" s="150"/>
      <c r="T146" s="150"/>
      <c r="U146" s="150"/>
      <c r="V146" s="150"/>
      <c r="W146" s="150"/>
    </row>
    <row r="147" spans="10:23">
      <c r="J147" s="254"/>
      <c r="K147" s="254"/>
      <c r="L147" s="254"/>
      <c r="M147" s="254"/>
      <c r="N147" s="254"/>
      <c r="O147" s="254"/>
    </row>
    <row r="148" spans="10:23">
      <c r="J148" s="256"/>
      <c r="K148" s="256"/>
      <c r="L148" s="256"/>
      <c r="M148" s="254"/>
      <c r="N148" s="254"/>
      <c r="O148" s="254"/>
    </row>
    <row r="149" spans="10:23">
      <c r="J149" s="252"/>
      <c r="K149" s="252"/>
      <c r="L149" s="252"/>
      <c r="M149" s="252"/>
      <c r="N149" s="252"/>
      <c r="O149" s="252"/>
    </row>
    <row r="150" spans="10:23">
      <c r="J150" s="253"/>
      <c r="K150" s="253"/>
      <c r="L150" s="253"/>
      <c r="M150" s="253"/>
      <c r="N150" s="253"/>
      <c r="O150" s="253"/>
    </row>
    <row r="151" spans="10:23">
      <c r="J151" s="253"/>
      <c r="K151" s="253"/>
      <c r="L151" s="253"/>
      <c r="M151" s="253"/>
      <c r="N151" s="253"/>
      <c r="O151" s="253"/>
    </row>
    <row r="152" spans="10:23">
      <c r="J152" s="253"/>
      <c r="K152" s="253"/>
      <c r="L152" s="253"/>
      <c r="M152" s="253"/>
      <c r="N152" s="253"/>
      <c r="O152" s="253"/>
    </row>
    <row r="153" spans="10:23">
      <c r="J153" s="254"/>
      <c r="K153" s="254"/>
      <c r="L153" s="254"/>
      <c r="M153" s="254"/>
      <c r="N153" s="254"/>
      <c r="O153" s="254"/>
    </row>
    <row r="154" spans="10:23">
      <c r="J154" s="254"/>
      <c r="K154" s="254"/>
      <c r="L154" s="254"/>
      <c r="M154" s="254"/>
      <c r="N154" s="254"/>
      <c r="O154" s="254"/>
    </row>
    <row r="155" spans="10:23">
      <c r="J155" s="254"/>
      <c r="K155" s="254"/>
      <c r="L155" s="254"/>
      <c r="M155" s="254"/>
      <c r="N155" s="254"/>
      <c r="O155" s="254"/>
    </row>
    <row r="156" spans="10:23">
      <c r="J156" s="254"/>
      <c r="K156" s="254"/>
      <c r="L156" s="254"/>
      <c r="M156" s="254"/>
      <c r="N156" s="254"/>
      <c r="O156" s="254"/>
    </row>
    <row r="157" spans="10:23">
      <c r="J157" s="254"/>
      <c r="K157" s="254"/>
      <c r="L157" s="254"/>
      <c r="M157" s="254"/>
      <c r="N157" s="254"/>
      <c r="O157" s="254"/>
    </row>
    <row r="158" spans="10:23">
      <c r="J158" s="254"/>
      <c r="K158" s="254"/>
      <c r="L158" s="254"/>
      <c r="M158" s="254"/>
      <c r="N158" s="254"/>
      <c r="O158" s="254"/>
    </row>
    <row r="159" spans="10:23">
      <c r="J159" s="254"/>
      <c r="K159" s="254"/>
      <c r="L159" s="254"/>
      <c r="M159" s="254"/>
      <c r="N159" s="254"/>
      <c r="O159" s="254"/>
    </row>
    <row r="160" spans="10:23">
      <c r="J160" s="256"/>
      <c r="K160" s="256"/>
      <c r="L160" s="256"/>
      <c r="M160" s="254"/>
      <c r="N160" s="254"/>
      <c r="O160" s="254"/>
    </row>
    <row r="161" spans="10:15">
      <c r="J161" s="252"/>
      <c r="K161" s="252"/>
      <c r="L161" s="252"/>
      <c r="M161" s="252"/>
      <c r="N161" s="252"/>
      <c r="O161" s="252"/>
    </row>
    <row r="162" spans="10:15">
      <c r="J162" s="253"/>
      <c r="K162" s="253"/>
      <c r="L162" s="253"/>
      <c r="M162" s="253"/>
      <c r="N162" s="253"/>
      <c r="O162" s="253"/>
    </row>
    <row r="163" spans="10:15">
      <c r="J163" s="253"/>
      <c r="K163" s="253"/>
      <c r="L163" s="253"/>
      <c r="M163" s="253"/>
      <c r="N163" s="253"/>
      <c r="O163" s="253"/>
    </row>
    <row r="164" spans="10:15">
      <c r="J164" s="253"/>
      <c r="K164" s="253"/>
      <c r="L164" s="253"/>
      <c r="M164" s="253"/>
      <c r="N164" s="253"/>
      <c r="O164" s="253"/>
    </row>
    <row r="165" spans="10:15">
      <c r="J165" s="254"/>
      <c r="K165" s="254"/>
      <c r="L165" s="254"/>
      <c r="M165" s="254"/>
      <c r="N165" s="254"/>
      <c r="O165" s="254"/>
    </row>
    <row r="166" spans="10:15">
      <c r="J166" s="254"/>
      <c r="K166" s="254"/>
      <c r="L166" s="254"/>
      <c r="M166" s="254"/>
      <c r="N166" s="254"/>
      <c r="O166" s="254"/>
    </row>
    <row r="167" spans="10:15">
      <c r="J167" s="254"/>
      <c r="K167" s="254"/>
      <c r="L167" s="254"/>
      <c r="M167" s="254"/>
      <c r="N167" s="254"/>
      <c r="O167" s="254"/>
    </row>
    <row r="168" spans="10:15">
      <c r="J168" s="254"/>
      <c r="K168" s="254"/>
      <c r="L168" s="254"/>
      <c r="M168" s="254"/>
      <c r="N168" s="254"/>
      <c r="O168" s="254"/>
    </row>
    <row r="169" spans="10:15">
      <c r="J169" s="254"/>
      <c r="K169" s="254"/>
      <c r="L169" s="254"/>
      <c r="M169" s="254"/>
      <c r="N169" s="254"/>
      <c r="O169" s="254"/>
    </row>
    <row r="170" spans="10:15">
      <c r="J170" s="254"/>
      <c r="K170" s="254"/>
      <c r="L170" s="254"/>
      <c r="M170" s="254"/>
      <c r="N170" s="254"/>
      <c r="O170" s="254"/>
    </row>
    <row r="171" spans="10:15">
      <c r="J171" s="254"/>
      <c r="K171" s="254"/>
      <c r="L171" s="254"/>
      <c r="M171" s="254"/>
      <c r="N171" s="254"/>
      <c r="O171" s="254"/>
    </row>
    <row r="172" spans="10:15">
      <c r="J172" s="256"/>
      <c r="K172" s="256"/>
      <c r="L172" s="256"/>
      <c r="M172" s="254"/>
      <c r="N172" s="254"/>
      <c r="O172" s="254"/>
    </row>
    <row r="173" spans="10:15">
      <c r="J173" s="252"/>
      <c r="K173" s="252"/>
      <c r="L173" s="252"/>
      <c r="M173" s="252"/>
      <c r="N173" s="252"/>
      <c r="O173" s="252"/>
    </row>
    <row r="174" spans="10:15">
      <c r="J174" s="253"/>
      <c r="K174" s="253"/>
      <c r="L174" s="253"/>
      <c r="M174" s="253"/>
      <c r="N174" s="253"/>
      <c r="O174" s="253"/>
    </row>
    <row r="175" spans="10:15">
      <c r="J175" s="253"/>
      <c r="K175" s="253"/>
      <c r="L175" s="253"/>
      <c r="M175" s="253"/>
      <c r="N175" s="253"/>
      <c r="O175" s="253"/>
    </row>
    <row r="176" spans="10:15">
      <c r="J176" s="253"/>
      <c r="K176" s="253"/>
      <c r="L176" s="253"/>
      <c r="M176" s="253"/>
      <c r="N176" s="253"/>
      <c r="O176" s="253"/>
    </row>
    <row r="177" spans="10:15">
      <c r="J177" s="254"/>
      <c r="K177" s="254"/>
      <c r="L177" s="254"/>
      <c r="M177" s="254"/>
      <c r="N177" s="254"/>
      <c r="O177" s="254"/>
    </row>
    <row r="178" spans="10:15">
      <c r="J178" s="254"/>
      <c r="K178" s="254"/>
      <c r="L178" s="254"/>
      <c r="M178" s="254"/>
      <c r="N178" s="254"/>
      <c r="O178" s="254"/>
    </row>
    <row r="179" spans="10:15">
      <c r="J179" s="254"/>
      <c r="K179" s="254"/>
      <c r="L179" s="254"/>
      <c r="M179" s="254"/>
      <c r="N179" s="254"/>
      <c r="O179" s="254"/>
    </row>
    <row r="180" spans="10:15">
      <c r="J180" s="254"/>
      <c r="K180" s="254"/>
      <c r="L180" s="254"/>
      <c r="M180" s="254"/>
      <c r="N180" s="254"/>
      <c r="O180" s="254"/>
    </row>
    <row r="181" spans="10:15">
      <c r="J181" s="254"/>
      <c r="K181" s="254"/>
      <c r="L181" s="254"/>
      <c r="M181" s="254"/>
      <c r="N181" s="254"/>
      <c r="O181" s="254"/>
    </row>
    <row r="182" spans="10:15">
      <c r="J182" s="254"/>
      <c r="K182" s="254"/>
      <c r="L182" s="254"/>
      <c r="M182" s="254"/>
      <c r="N182" s="254"/>
      <c r="O182" s="254"/>
    </row>
    <row r="183" spans="10:15">
      <c r="J183" s="254"/>
      <c r="K183" s="254"/>
      <c r="L183" s="254"/>
      <c r="M183" s="254"/>
      <c r="N183" s="254"/>
      <c r="O183" s="254"/>
    </row>
    <row r="184" spans="10:15">
      <c r="J184" s="256"/>
      <c r="K184" s="256"/>
      <c r="L184" s="256"/>
      <c r="M184" s="254"/>
      <c r="N184" s="254"/>
      <c r="O184" s="254"/>
    </row>
    <row r="185" spans="10:15">
      <c r="J185" s="252"/>
      <c r="K185" s="252"/>
      <c r="L185" s="252"/>
      <c r="M185" s="252"/>
      <c r="N185" s="252"/>
      <c r="O185" s="252"/>
    </row>
    <row r="186" spans="10:15">
      <c r="J186" s="253"/>
      <c r="K186" s="253"/>
      <c r="L186" s="253"/>
      <c r="M186" s="253"/>
      <c r="N186" s="253"/>
      <c r="O186" s="253"/>
    </row>
    <row r="187" spans="10:15">
      <c r="J187" s="253"/>
      <c r="K187" s="253"/>
      <c r="L187" s="253"/>
      <c r="M187" s="253"/>
      <c r="N187" s="253"/>
      <c r="O187" s="253"/>
    </row>
    <row r="188" spans="10:15">
      <c r="J188" s="253"/>
      <c r="K188" s="253"/>
      <c r="L188" s="253"/>
      <c r="M188" s="253"/>
      <c r="N188" s="253"/>
      <c r="O188" s="253"/>
    </row>
    <row r="189" spans="10:15">
      <c r="J189" s="254"/>
      <c r="K189" s="254"/>
      <c r="L189" s="254"/>
      <c r="M189" s="254"/>
      <c r="N189" s="254"/>
      <c r="O189" s="254"/>
    </row>
    <row r="190" spans="10:15">
      <c r="J190" s="254"/>
      <c r="K190" s="254"/>
      <c r="L190" s="254"/>
      <c r="M190" s="254"/>
      <c r="N190" s="254"/>
      <c r="O190" s="254"/>
    </row>
    <row r="191" spans="10:15">
      <c r="J191" s="254"/>
      <c r="K191" s="254"/>
      <c r="L191" s="254"/>
      <c r="M191" s="254"/>
      <c r="N191" s="254"/>
      <c r="O191" s="254"/>
    </row>
    <row r="192" spans="10:15">
      <c r="J192" s="254"/>
      <c r="K192" s="254"/>
      <c r="L192" s="254"/>
      <c r="M192" s="254"/>
      <c r="N192" s="254"/>
      <c r="O192" s="254"/>
    </row>
    <row r="193" spans="10:15">
      <c r="J193" s="254"/>
      <c r="K193" s="254"/>
      <c r="L193" s="254"/>
      <c r="M193" s="254"/>
      <c r="N193" s="254"/>
      <c r="O193" s="254"/>
    </row>
    <row r="194" spans="10:15">
      <c r="J194" s="254"/>
      <c r="K194" s="254"/>
      <c r="L194" s="254"/>
      <c r="M194" s="254"/>
      <c r="N194" s="254"/>
      <c r="O194" s="254"/>
    </row>
    <row r="195" spans="10:15">
      <c r="J195" s="254"/>
      <c r="K195" s="254"/>
      <c r="L195" s="254"/>
      <c r="M195" s="254"/>
      <c r="N195" s="254"/>
      <c r="O195" s="254"/>
    </row>
    <row r="196" spans="10:15">
      <c r="J196" s="256"/>
      <c r="K196" s="256"/>
      <c r="L196" s="256"/>
      <c r="M196" s="254"/>
      <c r="N196" s="254"/>
      <c r="O196" s="254"/>
    </row>
    <row r="197" spans="10:15">
      <c r="J197" s="252"/>
      <c r="K197" s="252"/>
      <c r="L197" s="252"/>
      <c r="M197" s="252"/>
      <c r="N197" s="252"/>
      <c r="O197" s="252"/>
    </row>
    <row r="198" spans="10:15">
      <c r="J198" s="253"/>
      <c r="K198" s="253"/>
      <c r="L198" s="253"/>
      <c r="M198" s="253"/>
      <c r="N198" s="253"/>
      <c r="O198" s="253"/>
    </row>
    <row r="199" spans="10:15">
      <c r="J199" s="253"/>
      <c r="K199" s="253"/>
      <c r="L199" s="253"/>
      <c r="M199" s="253"/>
      <c r="N199" s="253"/>
      <c r="O199" s="253"/>
    </row>
    <row r="200" spans="10:15">
      <c r="J200" s="253"/>
      <c r="K200" s="253"/>
      <c r="L200" s="253"/>
      <c r="M200" s="253"/>
      <c r="N200" s="253"/>
      <c r="O200" s="253"/>
    </row>
    <row r="201" spans="10:15">
      <c r="J201" s="254"/>
      <c r="K201" s="254"/>
      <c r="L201" s="254"/>
      <c r="M201" s="254"/>
      <c r="N201" s="254"/>
      <c r="O201" s="254"/>
    </row>
    <row r="202" spans="10:15">
      <c r="J202" s="254"/>
      <c r="K202" s="254"/>
      <c r="L202" s="254"/>
      <c r="M202" s="254"/>
      <c r="N202" s="254"/>
      <c r="O202" s="254"/>
    </row>
    <row r="203" spans="10:15">
      <c r="J203" s="254"/>
      <c r="K203" s="254"/>
      <c r="L203" s="254"/>
      <c r="M203" s="254"/>
      <c r="N203" s="254"/>
      <c r="O203" s="254"/>
    </row>
    <row r="204" spans="10:15">
      <c r="J204" s="254"/>
      <c r="K204" s="254"/>
      <c r="L204" s="254"/>
      <c r="M204" s="254"/>
      <c r="N204" s="254"/>
      <c r="O204" s="254"/>
    </row>
    <row r="205" spans="10:15">
      <c r="J205" s="254"/>
      <c r="K205" s="254"/>
      <c r="L205" s="254"/>
      <c r="M205" s="254"/>
      <c r="N205" s="254"/>
      <c r="O205" s="254"/>
    </row>
    <row r="206" spans="10:15">
      <c r="J206" s="254"/>
      <c r="K206" s="254"/>
      <c r="L206" s="254"/>
      <c r="M206" s="254"/>
      <c r="N206" s="254"/>
      <c r="O206" s="254"/>
    </row>
    <row r="207" spans="10:15">
      <c r="J207" s="254"/>
      <c r="K207" s="254"/>
      <c r="L207" s="254"/>
      <c r="M207" s="254"/>
      <c r="N207" s="254"/>
      <c r="O207" s="254"/>
    </row>
    <row r="208" spans="10:15">
      <c r="J208" s="256"/>
      <c r="K208" s="256"/>
      <c r="L208" s="256"/>
      <c r="M208" s="254"/>
      <c r="N208" s="254"/>
      <c r="O208" s="254"/>
    </row>
    <row r="209" spans="10:15">
      <c r="J209" s="252"/>
      <c r="K209" s="252"/>
      <c r="L209" s="252"/>
      <c r="M209" s="252"/>
      <c r="N209" s="252"/>
      <c r="O209" s="252"/>
    </row>
    <row r="210" spans="10:15">
      <c r="J210" s="253"/>
      <c r="K210" s="253"/>
      <c r="L210" s="253"/>
      <c r="M210" s="253"/>
      <c r="N210" s="253"/>
      <c r="O210" s="253"/>
    </row>
    <row r="211" spans="10:15">
      <c r="J211" s="253"/>
      <c r="K211" s="253"/>
      <c r="L211" s="253"/>
      <c r="M211" s="253"/>
      <c r="N211" s="253"/>
      <c r="O211" s="253"/>
    </row>
    <row r="212" spans="10:15">
      <c r="J212" s="253"/>
      <c r="K212" s="253"/>
      <c r="L212" s="253"/>
      <c r="M212" s="253"/>
      <c r="N212" s="253"/>
      <c r="O212" s="253"/>
    </row>
    <row r="213" spans="10:15">
      <c r="J213" s="254"/>
      <c r="K213" s="254"/>
      <c r="L213" s="254"/>
      <c r="M213" s="254"/>
      <c r="N213" s="254"/>
      <c r="O213" s="254"/>
    </row>
    <row r="214" spans="10:15">
      <c r="J214" s="254"/>
      <c r="K214" s="254"/>
      <c r="L214" s="254"/>
      <c r="M214" s="254"/>
      <c r="N214" s="254"/>
      <c r="O214" s="254"/>
    </row>
    <row r="215" spans="10:15">
      <c r="J215" s="254"/>
      <c r="K215" s="254"/>
      <c r="L215" s="254"/>
      <c r="M215" s="254"/>
      <c r="N215" s="254"/>
      <c r="O215" s="254"/>
    </row>
    <row r="216" spans="10:15">
      <c r="J216" s="254"/>
      <c r="K216" s="254"/>
      <c r="L216" s="254"/>
      <c r="M216" s="254"/>
      <c r="N216" s="254"/>
      <c r="O216" s="254"/>
    </row>
    <row r="217" spans="10:15">
      <c r="J217" s="254"/>
      <c r="K217" s="254"/>
      <c r="L217" s="254"/>
      <c r="M217" s="254"/>
      <c r="N217" s="254"/>
      <c r="O217" s="254"/>
    </row>
    <row r="218" spans="10:15">
      <c r="J218" s="254"/>
      <c r="K218" s="254"/>
      <c r="L218" s="254"/>
      <c r="M218" s="254"/>
      <c r="N218" s="254"/>
      <c r="O218" s="254"/>
    </row>
    <row r="219" spans="10:15">
      <c r="J219" s="254"/>
      <c r="K219" s="254"/>
      <c r="L219" s="254"/>
      <c r="M219" s="254"/>
      <c r="N219" s="254"/>
      <c r="O219" s="254"/>
    </row>
    <row r="220" spans="10:15">
      <c r="J220" s="256"/>
      <c r="K220" s="256"/>
      <c r="L220" s="256"/>
      <c r="M220" s="254"/>
      <c r="N220" s="254"/>
      <c r="O220" s="254"/>
    </row>
    <row r="221" spans="10:15">
      <c r="J221" s="252"/>
      <c r="K221" s="252"/>
      <c r="L221" s="252"/>
      <c r="M221" s="252"/>
      <c r="N221" s="252"/>
      <c r="O221" s="252"/>
    </row>
    <row r="222" spans="10:15">
      <c r="J222" s="253"/>
      <c r="K222" s="253"/>
      <c r="L222" s="253"/>
      <c r="M222" s="253"/>
      <c r="N222" s="253"/>
      <c r="O222" s="253"/>
    </row>
    <row r="223" spans="10:15">
      <c r="J223" s="253"/>
      <c r="K223" s="253"/>
      <c r="L223" s="253"/>
      <c r="M223" s="253"/>
      <c r="N223" s="253"/>
      <c r="O223" s="253"/>
    </row>
    <row r="224" spans="10:15">
      <c r="J224" s="253"/>
      <c r="K224" s="253"/>
      <c r="L224" s="253"/>
      <c r="M224" s="253"/>
      <c r="N224" s="253"/>
      <c r="O224" s="253"/>
    </row>
    <row r="225" spans="10:15">
      <c r="J225" s="254"/>
      <c r="K225" s="254"/>
      <c r="L225" s="254"/>
      <c r="M225" s="254"/>
      <c r="N225" s="254"/>
      <c r="O225" s="254"/>
    </row>
    <row r="226" spans="10:15">
      <c r="J226" s="254"/>
      <c r="K226" s="254"/>
      <c r="L226" s="254"/>
      <c r="M226" s="254"/>
      <c r="N226" s="254"/>
      <c r="O226" s="254"/>
    </row>
    <row r="227" spans="10:15">
      <c r="J227" s="254"/>
      <c r="K227" s="254"/>
      <c r="L227" s="254"/>
      <c r="M227" s="254"/>
      <c r="N227" s="254"/>
      <c r="O227" s="254"/>
    </row>
    <row r="228" spans="10:15">
      <c r="J228" s="254"/>
      <c r="K228" s="254"/>
      <c r="L228" s="254"/>
      <c r="M228" s="254"/>
      <c r="N228" s="254"/>
      <c r="O228" s="254"/>
    </row>
    <row r="229" spans="10:15">
      <c r="J229" s="254"/>
      <c r="K229" s="254"/>
      <c r="L229" s="254"/>
      <c r="M229" s="254"/>
      <c r="N229" s="254"/>
      <c r="O229" s="254"/>
    </row>
    <row r="230" spans="10:15">
      <c r="J230" s="254"/>
      <c r="K230" s="254"/>
      <c r="L230" s="254"/>
      <c r="M230" s="254"/>
      <c r="N230" s="254"/>
      <c r="O230" s="254"/>
    </row>
    <row r="231" spans="10:15">
      <c r="J231" s="254"/>
      <c r="K231" s="254"/>
      <c r="L231" s="254"/>
      <c r="M231" s="254"/>
      <c r="N231" s="254"/>
      <c r="O231" s="254"/>
    </row>
    <row r="232" spans="10:15">
      <c r="J232" s="256"/>
      <c r="K232" s="256"/>
      <c r="L232" s="256"/>
      <c r="M232" s="254"/>
      <c r="N232" s="254"/>
      <c r="O232" s="254"/>
    </row>
    <row r="233" spans="10:15">
      <c r="J233" s="252"/>
      <c r="K233" s="252"/>
      <c r="L233" s="252"/>
      <c r="M233" s="252"/>
      <c r="N233" s="252"/>
      <c r="O233" s="252"/>
    </row>
    <row r="234" spans="10:15">
      <c r="J234" s="253"/>
      <c r="K234" s="253"/>
      <c r="L234" s="253"/>
      <c r="M234" s="253"/>
      <c r="N234" s="253"/>
      <c r="O234" s="253"/>
    </row>
    <row r="235" spans="10:15">
      <c r="J235" s="253"/>
      <c r="K235" s="253"/>
      <c r="L235" s="253"/>
      <c r="M235" s="253"/>
      <c r="N235" s="253"/>
      <c r="O235" s="253"/>
    </row>
    <row r="236" spans="10:15">
      <c r="J236" s="253"/>
      <c r="K236" s="253"/>
      <c r="L236" s="253"/>
      <c r="M236" s="253"/>
      <c r="N236" s="253"/>
      <c r="O236" s="253"/>
    </row>
    <row r="237" spans="10:15">
      <c r="J237" s="254"/>
      <c r="K237" s="254"/>
      <c r="L237" s="254"/>
      <c r="M237" s="254"/>
      <c r="N237" s="254"/>
      <c r="O237" s="254"/>
    </row>
    <row r="238" spans="10:15">
      <c r="J238" s="254"/>
      <c r="K238" s="254"/>
      <c r="L238" s="254"/>
      <c r="M238" s="254"/>
      <c r="N238" s="254"/>
      <c r="O238" s="254"/>
    </row>
    <row r="239" spans="10:15">
      <c r="J239" s="254"/>
      <c r="K239" s="254"/>
      <c r="L239" s="254"/>
      <c r="M239" s="254"/>
      <c r="N239" s="254"/>
      <c r="O239" s="254"/>
    </row>
    <row r="240" spans="10:15">
      <c r="J240" s="254"/>
      <c r="K240" s="254"/>
      <c r="L240" s="254"/>
      <c r="M240" s="254"/>
      <c r="N240" s="254"/>
      <c r="O240" s="254"/>
    </row>
    <row r="241" spans="10:15">
      <c r="J241" s="254"/>
      <c r="K241" s="254"/>
      <c r="L241" s="254"/>
      <c r="M241" s="254"/>
      <c r="N241" s="254"/>
      <c r="O241" s="254"/>
    </row>
    <row r="242" spans="10:15">
      <c r="J242" s="254"/>
      <c r="K242" s="254"/>
      <c r="L242" s="254"/>
      <c r="M242" s="254"/>
      <c r="N242" s="254"/>
      <c r="O242" s="254"/>
    </row>
    <row r="243" spans="10:15">
      <c r="J243" s="254"/>
      <c r="K243" s="254"/>
      <c r="L243" s="254"/>
      <c r="M243" s="254"/>
      <c r="N243" s="254"/>
      <c r="O243" s="254"/>
    </row>
    <row r="244" spans="10:15">
      <c r="J244" s="256"/>
      <c r="K244" s="256"/>
      <c r="L244" s="256"/>
      <c r="M244" s="254"/>
      <c r="N244" s="254"/>
      <c r="O244" s="254"/>
    </row>
    <row r="245" spans="10:15">
      <c r="J245" s="247"/>
      <c r="K245" s="247"/>
      <c r="L245" s="247"/>
      <c r="M245" s="247"/>
      <c r="N245" s="247"/>
      <c r="O245" s="247"/>
    </row>
    <row r="246" spans="10:15" ht="15">
      <c r="J246" s="261"/>
      <c r="K246" s="261"/>
      <c r="L246" s="261"/>
      <c r="M246" s="261"/>
      <c r="N246" s="252"/>
      <c r="O246" s="252"/>
    </row>
    <row r="247" spans="10:15" ht="15">
      <c r="J247" s="261"/>
      <c r="K247" s="261"/>
      <c r="L247" s="261"/>
      <c r="M247" s="261"/>
      <c r="N247" s="252"/>
      <c r="O247" s="252"/>
    </row>
    <row r="248" spans="10:15" ht="15">
      <c r="J248" s="262"/>
      <c r="K248" s="263"/>
      <c r="L248" s="263"/>
      <c r="M248" s="263"/>
      <c r="N248" s="252"/>
      <c r="O248" s="252"/>
    </row>
    <row r="249" spans="10:15" ht="15">
      <c r="J249" s="262"/>
      <c r="K249" s="263"/>
      <c r="L249" s="263"/>
      <c r="M249" s="263"/>
      <c r="N249" s="252"/>
      <c r="O249" s="252"/>
    </row>
    <row r="250" spans="10:15" ht="15">
      <c r="J250" s="262"/>
      <c r="K250" s="263"/>
      <c r="L250" s="263"/>
      <c r="M250" s="263"/>
      <c r="N250" s="252"/>
      <c r="O250" s="252"/>
    </row>
    <row r="251" spans="10:15" ht="15">
      <c r="J251" s="262"/>
      <c r="K251" s="263"/>
      <c r="L251" s="263"/>
      <c r="M251" s="263"/>
      <c r="N251" s="252"/>
      <c r="O251" s="252"/>
    </row>
    <row r="252" spans="10:15" ht="15">
      <c r="J252" s="262"/>
      <c r="K252" s="263"/>
      <c r="L252" s="263"/>
      <c r="M252" s="263"/>
    </row>
    <row r="253" spans="10:15" ht="15">
      <c r="J253" s="262"/>
      <c r="K253" s="263"/>
      <c r="L253" s="263"/>
      <c r="M253" s="263"/>
    </row>
    <row r="254" spans="10:15">
      <c r="K254" s="255"/>
      <c r="L254" s="255"/>
      <c r="M254" s="255"/>
    </row>
    <row r="256" spans="10:15">
      <c r="J256" s="260"/>
      <c r="K256" s="260"/>
      <c r="L256" s="260"/>
      <c r="M256" s="260"/>
      <c r="N256" s="260"/>
      <c r="O256" s="260"/>
    </row>
    <row r="257" spans="10:15">
      <c r="J257" s="260"/>
      <c r="K257" s="260"/>
      <c r="L257" s="260"/>
      <c r="M257" s="260"/>
      <c r="N257" s="260"/>
      <c r="O257" s="260"/>
    </row>
    <row r="258" spans="10:15">
      <c r="J258" s="260"/>
      <c r="K258" s="260"/>
      <c r="L258" s="260"/>
      <c r="M258" s="260"/>
      <c r="N258" s="260"/>
      <c r="O258" s="260"/>
    </row>
    <row r="259" spans="10:15">
      <c r="J259" s="264"/>
      <c r="K259" s="264"/>
      <c r="L259" s="264"/>
      <c r="M259" s="264"/>
      <c r="N259" s="264"/>
      <c r="O259" s="264"/>
    </row>
    <row r="260" spans="10:15">
      <c r="J260" s="264"/>
      <c r="K260" s="264"/>
      <c r="L260" s="264"/>
      <c r="M260" s="264"/>
      <c r="N260" s="264"/>
      <c r="O260" s="264"/>
    </row>
    <row r="261" spans="10:15">
      <c r="J261" s="264"/>
      <c r="K261" s="264"/>
      <c r="L261" s="264"/>
      <c r="M261" s="264"/>
      <c r="N261" s="264"/>
      <c r="O261" s="264"/>
    </row>
    <row r="262" spans="10:15">
      <c r="J262" s="264"/>
      <c r="K262" s="264"/>
      <c r="L262" s="264"/>
      <c r="M262" s="264"/>
      <c r="N262" s="264"/>
      <c r="O262" s="264"/>
    </row>
    <row r="263" spans="10:15">
      <c r="J263" s="264"/>
      <c r="K263" s="264"/>
      <c r="L263" s="264"/>
      <c r="M263" s="264"/>
      <c r="N263" s="264"/>
      <c r="O263" s="264"/>
    </row>
    <row r="264" spans="10:15">
      <c r="J264" s="264"/>
      <c r="K264" s="264"/>
      <c r="L264" s="264"/>
      <c r="M264" s="264"/>
      <c r="N264" s="264"/>
      <c r="O264" s="264"/>
    </row>
    <row r="265" spans="10:15">
      <c r="J265" s="264"/>
      <c r="K265" s="264"/>
      <c r="L265" s="264"/>
      <c r="M265" s="264"/>
      <c r="N265" s="264"/>
      <c r="O265" s="264"/>
    </row>
    <row r="266" spans="10:15">
      <c r="J266" s="293"/>
      <c r="K266" s="293"/>
      <c r="L266" s="293"/>
    </row>
  </sheetData>
  <sheetProtection selectLockedCells="1" selectUnlockedCells="1"/>
  <mergeCells count="4">
    <mergeCell ref="D1:O1"/>
    <mergeCell ref="P1:U1"/>
    <mergeCell ref="V1:Y1"/>
    <mergeCell ref="M28:O28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X29"/>
  <sheetViews>
    <sheetView zoomScale="70" zoomScaleNormal="70" workbookViewId="0">
      <selection activeCell="A50" sqref="A50"/>
    </sheetView>
  </sheetViews>
  <sheetFormatPr baseColWidth="10" defaultColWidth="11.42578125" defaultRowHeight="12.75"/>
  <cols>
    <col min="1" max="1" width="81.5703125" bestFit="1" customWidth="1"/>
    <col min="2" max="2" width="14.42578125" bestFit="1" customWidth="1"/>
    <col min="3" max="3" width="15.5703125" bestFit="1" customWidth="1"/>
    <col min="4" max="4" width="19.140625" style="460" bestFit="1" customWidth="1"/>
    <col min="5" max="5" width="19.140625" style="500" customWidth="1"/>
    <col min="6" max="6" width="22.140625" bestFit="1" customWidth="1"/>
    <col min="7" max="9" width="14.28515625" bestFit="1" customWidth="1"/>
    <col min="10" max="10" width="8.5703125" bestFit="1" customWidth="1"/>
    <col min="11" max="12" width="9.140625" bestFit="1" customWidth="1"/>
    <col min="13" max="13" width="9.28515625" bestFit="1" customWidth="1"/>
    <col min="14" max="16" width="9.140625" bestFit="1" customWidth="1"/>
    <col min="17" max="17" width="15.5703125" bestFit="1" customWidth="1"/>
    <col min="18" max="18" width="13" bestFit="1" customWidth="1"/>
    <col min="19" max="19" width="10.5703125" bestFit="1" customWidth="1"/>
    <col min="20" max="20" width="10.140625" bestFit="1" customWidth="1"/>
    <col min="21" max="21" width="15.5703125" bestFit="1" customWidth="1"/>
    <col min="22" max="22" width="18.42578125" bestFit="1" customWidth="1"/>
  </cols>
  <sheetData>
    <row r="1" spans="1:24" s="404" customFormat="1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30"/>
      <c r="T1" s="531"/>
      <c r="U1" s="531"/>
      <c r="V1" s="532"/>
      <c r="W1" s="217"/>
    </row>
    <row r="2" spans="1:24" s="404" customFormat="1" ht="17.25" thickBot="1">
      <c r="D2" s="460"/>
      <c r="E2" s="500"/>
      <c r="J2" s="193"/>
      <c r="K2" s="186"/>
      <c r="L2" s="186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4" s="414" customFormat="1" ht="33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62"/>
      <c r="P3" s="190"/>
      <c r="Q3" s="161"/>
      <c r="R3" s="161"/>
      <c r="S3" s="501"/>
      <c r="T3" s="190"/>
      <c r="U3" s="190"/>
      <c r="V3" s="162"/>
      <c r="W3" s="502"/>
      <c r="X3" s="502"/>
    </row>
    <row r="4" spans="1:24" s="273" customFormat="1" ht="14.25" thickTop="1" thickBot="1">
      <c r="A4" s="126" t="s">
        <v>495</v>
      </c>
      <c r="B4" s="203" t="s">
        <v>90</v>
      </c>
      <c r="C4" s="203" t="s">
        <v>30</v>
      </c>
      <c r="D4" s="22"/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6</v>
      </c>
      <c r="F4" s="203" t="s">
        <v>496</v>
      </c>
      <c r="G4" s="124">
        <v>146</v>
      </c>
      <c r="H4" s="124">
        <v>146</v>
      </c>
      <c r="I4" s="125">
        <v>154</v>
      </c>
      <c r="J4" s="178">
        <v>84558</v>
      </c>
      <c r="K4" s="178">
        <v>170424</v>
      </c>
      <c r="L4" s="178">
        <v>190454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76"/>
      <c r="X4" s="176"/>
    </row>
    <row r="5" spans="1:24" s="404" customFormat="1" ht="13.5" thickTop="1">
      <c r="D5" s="22"/>
      <c r="E5" s="22"/>
      <c r="G5" s="156"/>
      <c r="H5" s="156"/>
      <c r="I5" s="156"/>
      <c r="J5" s="201"/>
      <c r="K5" s="201"/>
      <c r="L5" s="201"/>
      <c r="M5" s="510"/>
      <c r="N5" s="217"/>
      <c r="O5" s="217"/>
      <c r="P5" s="217"/>
      <c r="Q5" s="217"/>
      <c r="R5" s="233"/>
      <c r="S5" s="233"/>
      <c r="T5" s="233"/>
      <c r="U5" s="233"/>
      <c r="V5" s="233"/>
      <c r="W5" s="217"/>
      <c r="X5" s="217"/>
    </row>
    <row r="6" spans="1:24" s="404" customFormat="1">
      <c r="D6" s="22"/>
      <c r="E6" s="22"/>
      <c r="G6" s="156"/>
      <c r="H6" s="156"/>
      <c r="I6" s="156"/>
      <c r="J6" s="202"/>
      <c r="K6" s="202"/>
      <c r="L6" s="202"/>
      <c r="M6" s="200"/>
    </row>
    <row r="7" spans="1:24" s="404" customFormat="1">
      <c r="D7" s="22"/>
      <c r="E7" s="22"/>
      <c r="G7" s="155"/>
      <c r="H7" s="155"/>
      <c r="I7" s="154" t="s">
        <v>6</v>
      </c>
      <c r="J7" s="405">
        <f>SUM(J4:J4)</f>
        <v>84558</v>
      </c>
      <c r="K7" s="405">
        <f>SUM(K4:K4)</f>
        <v>170424</v>
      </c>
      <c r="L7" s="405">
        <f>SUM(L4:L4)</f>
        <v>190454</v>
      </c>
      <c r="M7" s="200" t="s">
        <v>243</v>
      </c>
    </row>
    <row r="8" spans="1:24" s="404" customFormat="1">
      <c r="D8" s="22"/>
      <c r="E8" s="22"/>
      <c r="G8" s="155"/>
      <c r="H8" s="155"/>
      <c r="I8" s="155"/>
      <c r="J8" s="535">
        <f>SUM(J7:L7)</f>
        <v>445436</v>
      </c>
      <c r="K8" s="535"/>
      <c r="L8" s="535"/>
      <c r="M8" s="200" t="s">
        <v>243</v>
      </c>
    </row>
    <row r="9" spans="1:24" s="404" customFormat="1" ht="13.5" thickBot="1">
      <c r="D9" s="22"/>
      <c r="E9" s="22"/>
      <c r="Q9" s="217"/>
      <c r="R9" s="217"/>
      <c r="S9" s="217"/>
      <c r="T9" s="217"/>
      <c r="U9" s="217"/>
      <c r="V9" s="217"/>
    </row>
    <row r="10" spans="1:24" s="404" customFormat="1" ht="13.5" thickTop="1">
      <c r="D10" s="460"/>
      <c r="E10" s="500"/>
      <c r="H10" s="293"/>
      <c r="I10" s="441" t="s">
        <v>525</v>
      </c>
      <c r="J10" s="442" t="s">
        <v>0</v>
      </c>
      <c r="K10" s="442" t="s">
        <v>1</v>
      </c>
      <c r="L10" s="443" t="s">
        <v>2</v>
      </c>
      <c r="M10" s="481" t="s">
        <v>245</v>
      </c>
      <c r="Q10" s="298"/>
      <c r="R10" s="298"/>
      <c r="S10" s="217"/>
      <c r="T10" s="217"/>
      <c r="U10" s="298"/>
      <c r="V10" s="298"/>
    </row>
    <row r="11" spans="1:24" s="404" customFormat="1">
      <c r="D11" s="460"/>
      <c r="E11" s="500"/>
      <c r="H11" s="293"/>
      <c r="I11" s="444"/>
      <c r="J11" s="233">
        <f>SUMIFS(J4:J4,$C4:$C4,"ARABA",$D4:$D4,"")</f>
        <v>0</v>
      </c>
      <c r="K11" s="233">
        <f t="shared" ref="K11:L11" si="0">SUMIFS(K4:K4,$C4:$C4,"ARABA",$D4:$D4,"")</f>
        <v>0</v>
      </c>
      <c r="L11" s="420">
        <f t="shared" si="0"/>
        <v>0</v>
      </c>
      <c r="M11" s="293">
        <f>SUM(J11:L11)</f>
        <v>0</v>
      </c>
      <c r="Q11" s="298"/>
      <c r="R11" s="233"/>
      <c r="S11" s="217"/>
      <c r="T11" s="217"/>
      <c r="U11" s="298"/>
      <c r="V11" s="233"/>
    </row>
    <row r="12" spans="1:24">
      <c r="H12" s="293"/>
      <c r="I12" s="444"/>
      <c r="J12" s="233"/>
      <c r="K12" s="233"/>
      <c r="L12" s="420"/>
      <c r="M12" s="293"/>
      <c r="Q12" s="298"/>
      <c r="R12" s="233"/>
      <c r="S12" s="217"/>
      <c r="T12" s="217"/>
      <c r="U12" s="298"/>
      <c r="V12" s="233"/>
    </row>
    <row r="13" spans="1:24">
      <c r="H13" s="293"/>
      <c r="I13" s="444" t="s">
        <v>526</v>
      </c>
      <c r="J13" s="233"/>
      <c r="K13" s="233"/>
      <c r="L13" s="420"/>
      <c r="M13" s="293"/>
      <c r="Q13" s="298"/>
      <c r="R13" s="233"/>
      <c r="S13" s="217"/>
      <c r="T13" s="217"/>
      <c r="U13" s="298"/>
      <c r="V13" s="233"/>
    </row>
    <row r="14" spans="1:24">
      <c r="H14" s="293"/>
      <c r="I14" s="444"/>
      <c r="J14" s="233">
        <f>SUMIFS(J4:J4,$C4:$C4,"GIPUZKOA",$D4:$D4,"")</f>
        <v>0</v>
      </c>
      <c r="K14" s="233">
        <f t="shared" ref="K14:L14" si="1">SUMIFS(K4:K4,$C4:$C4,"GIPUZKOA",$D4:$D4,"")</f>
        <v>0</v>
      </c>
      <c r="L14" s="420">
        <f t="shared" si="1"/>
        <v>0</v>
      </c>
      <c r="M14" s="293">
        <f t="shared" ref="M14:M17" si="2">SUM(J14:L14)</f>
        <v>0</v>
      </c>
      <c r="Q14" s="298"/>
      <c r="R14" s="233"/>
      <c r="S14" s="217"/>
      <c r="T14" s="217"/>
      <c r="U14" s="298"/>
      <c r="V14" s="233"/>
    </row>
    <row r="15" spans="1:24">
      <c r="H15" s="293"/>
      <c r="I15" s="444"/>
      <c r="J15" s="233"/>
      <c r="K15" s="233"/>
      <c r="L15" s="420"/>
      <c r="M15" s="293"/>
      <c r="Q15" s="298"/>
      <c r="R15" s="233"/>
      <c r="S15" s="217"/>
      <c r="T15" s="217"/>
      <c r="U15" s="298"/>
      <c r="V15" s="233"/>
    </row>
    <row r="16" spans="1:24">
      <c r="H16" s="293"/>
      <c r="I16" s="444" t="s">
        <v>527</v>
      </c>
      <c r="J16" s="233"/>
      <c r="K16" s="233"/>
      <c r="L16" s="420"/>
      <c r="M16" s="293"/>
      <c r="Q16" s="298"/>
      <c r="R16" s="233"/>
      <c r="S16" s="217"/>
      <c r="T16" s="217"/>
      <c r="U16" s="298"/>
      <c r="V16" s="233"/>
    </row>
    <row r="17" spans="8:22" ht="13.5" thickBot="1">
      <c r="H17" s="293"/>
      <c r="I17" s="445"/>
      <c r="J17" s="422">
        <f>SUMIFS(J4:J4,$C4:$C4,"BIZKAIA",$D4:$D4,"")</f>
        <v>84558</v>
      </c>
      <c r="K17" s="422">
        <f t="shared" ref="K17:L17" si="3">SUMIFS(K4:K4,$C4:$C4,"BIZKAIA",$D4:$D4,"")</f>
        <v>170424</v>
      </c>
      <c r="L17" s="423">
        <f t="shared" si="3"/>
        <v>190454</v>
      </c>
      <c r="M17" s="293">
        <f t="shared" si="2"/>
        <v>445436</v>
      </c>
      <c r="Q17" s="298"/>
      <c r="R17" s="233"/>
      <c r="S17" s="217"/>
      <c r="T17" s="217"/>
      <c r="U17" s="298"/>
      <c r="V17" s="233"/>
    </row>
    <row r="18" spans="8:22" ht="13.5" thickTop="1">
      <c r="M18" s="293"/>
      <c r="Q18" s="217"/>
      <c r="R18" s="217"/>
      <c r="S18" s="217"/>
      <c r="T18" s="217"/>
      <c r="U18" s="217"/>
      <c r="V18" s="217"/>
    </row>
    <row r="19" spans="8:22" ht="13.5" thickBot="1">
      <c r="M19" s="293"/>
      <c r="Q19" s="217"/>
      <c r="R19" s="217"/>
      <c r="S19" s="217"/>
      <c r="T19" s="217"/>
      <c r="U19" s="217"/>
      <c r="V19" s="217"/>
    </row>
    <row r="20" spans="8:22" ht="13.5" thickTop="1">
      <c r="I20" s="441" t="s">
        <v>531</v>
      </c>
      <c r="J20" s="442" t="s">
        <v>0</v>
      </c>
      <c r="K20" s="442" t="s">
        <v>1</v>
      </c>
      <c r="L20" s="443" t="s">
        <v>2</v>
      </c>
      <c r="M20" s="318" t="s">
        <v>245</v>
      </c>
      <c r="Q20" s="298"/>
      <c r="R20" s="298"/>
      <c r="S20" s="217"/>
      <c r="T20" s="217"/>
      <c r="U20" s="298"/>
      <c r="V20" s="298"/>
    </row>
    <row r="21" spans="8:22">
      <c r="I21" s="444"/>
      <c r="J21" s="233">
        <f>SUMIFS(J4:J4,$C4:$C4,"ARABA",$D4:$D4,"X")</f>
        <v>0</v>
      </c>
      <c r="K21" s="233">
        <f t="shared" ref="K21:L21" si="4">SUMIFS(K4:K4,$C4:$C4,"ARABA",$D4:$D4,"X")</f>
        <v>0</v>
      </c>
      <c r="L21" s="420">
        <f t="shared" si="4"/>
        <v>0</v>
      </c>
      <c r="M21" s="293">
        <f>SUM(J21:L21)</f>
        <v>0</v>
      </c>
      <c r="Q21" s="298"/>
      <c r="R21" s="233"/>
      <c r="S21" s="217"/>
      <c r="T21" s="217"/>
      <c r="U21" s="298"/>
      <c r="V21" s="233"/>
    </row>
    <row r="22" spans="8:22">
      <c r="I22" s="444"/>
      <c r="J22" s="233"/>
      <c r="K22" s="233"/>
      <c r="L22" s="420"/>
      <c r="M22" s="293"/>
      <c r="Q22" s="298"/>
      <c r="R22" s="233"/>
      <c r="S22" s="217"/>
      <c r="T22" s="217"/>
      <c r="U22" s="298"/>
      <c r="V22" s="233"/>
    </row>
    <row r="23" spans="8:22">
      <c r="I23" s="444" t="s">
        <v>532</v>
      </c>
      <c r="J23" s="233"/>
      <c r="K23" s="233"/>
      <c r="L23" s="420"/>
      <c r="M23" s="293"/>
      <c r="Q23" s="298"/>
      <c r="R23" s="233"/>
      <c r="S23" s="217"/>
      <c r="T23" s="217"/>
      <c r="U23" s="298"/>
      <c r="V23" s="233"/>
    </row>
    <row r="24" spans="8:22">
      <c r="I24" s="444"/>
      <c r="J24" s="233">
        <f>SUMIFS(J4:J4,$C4:$C4,"GIPUZKOA",$D4:$D4,"X")</f>
        <v>0</v>
      </c>
      <c r="K24" s="233">
        <f t="shared" ref="K24:L24" si="5">SUMIFS(K4:K4,$C4:$C4,"GIPUZKOA",$D4:$D4,"X")</f>
        <v>0</v>
      </c>
      <c r="L24" s="420">
        <f t="shared" si="5"/>
        <v>0</v>
      </c>
      <c r="M24" s="293">
        <f t="shared" ref="M24:M27" si="6">SUM(J24:L24)</f>
        <v>0</v>
      </c>
      <c r="Q24" s="298"/>
      <c r="R24" s="233"/>
      <c r="S24" s="217"/>
      <c r="T24" s="217"/>
      <c r="U24" s="298"/>
      <c r="V24" s="233"/>
    </row>
    <row r="25" spans="8:22">
      <c r="I25" s="444"/>
      <c r="J25" s="233"/>
      <c r="K25" s="233"/>
      <c r="L25" s="420"/>
      <c r="M25" s="293"/>
      <c r="Q25" s="298"/>
      <c r="R25" s="233"/>
      <c r="S25" s="217"/>
      <c r="T25" s="217"/>
      <c r="U25" s="298"/>
      <c r="V25" s="233"/>
    </row>
    <row r="26" spans="8:22">
      <c r="I26" s="444" t="s">
        <v>533</v>
      </c>
      <c r="J26" s="233"/>
      <c r="K26" s="233"/>
      <c r="L26" s="420"/>
      <c r="M26" s="293"/>
      <c r="Q26" s="298"/>
      <c r="R26" s="233"/>
      <c r="S26" s="217"/>
      <c r="T26" s="217"/>
      <c r="U26" s="298"/>
      <c r="V26" s="233"/>
    </row>
    <row r="27" spans="8:22" ht="13.5" thickBot="1">
      <c r="I27" s="445"/>
      <c r="J27" s="422">
        <f>SUMIFS(J4:J4,$C4:$C4,"BIZKAIA",$D4:$D4,"X")</f>
        <v>0</v>
      </c>
      <c r="K27" s="422">
        <f t="shared" ref="K27:L27" si="7">SUMIFS(K4:K4,$C4:$C4,"BIZKAIA",$D4:$D4,"X")</f>
        <v>0</v>
      </c>
      <c r="L27" s="423">
        <f t="shared" si="7"/>
        <v>0</v>
      </c>
      <c r="M27" s="293">
        <f t="shared" si="6"/>
        <v>0</v>
      </c>
      <c r="Q27" s="298"/>
      <c r="R27" s="233"/>
      <c r="S27" s="217"/>
      <c r="T27" s="217"/>
      <c r="U27" s="298"/>
      <c r="V27" s="233"/>
    </row>
    <row r="28" spans="8:22" ht="13.5" thickTop="1">
      <c r="Q28" s="217"/>
      <c r="R28" s="217"/>
      <c r="S28" s="217"/>
      <c r="T28" s="217"/>
      <c r="U28" s="217"/>
      <c r="V28" s="217"/>
    </row>
    <row r="29" spans="8:22">
      <c r="Q29" s="217"/>
      <c r="R29" s="217"/>
      <c r="S29" s="217"/>
      <c r="T29" s="217"/>
      <c r="U29" s="217"/>
      <c r="V29" s="217"/>
    </row>
  </sheetData>
  <mergeCells count="4">
    <mergeCell ref="A1:L1"/>
    <mergeCell ref="M1:R1"/>
    <mergeCell ref="S1:V1"/>
    <mergeCell ref="J8:L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AC34"/>
  <sheetViews>
    <sheetView zoomScale="70" zoomScaleNormal="70" workbookViewId="0">
      <selection activeCell="F24" sqref="F24"/>
    </sheetView>
  </sheetViews>
  <sheetFormatPr baseColWidth="10" defaultColWidth="9.140625" defaultRowHeight="12.75"/>
  <cols>
    <col min="1" max="1" width="53.85546875" style="461" bestFit="1" customWidth="1"/>
    <col min="2" max="2" width="15.28515625" style="461" bestFit="1" customWidth="1"/>
    <col min="3" max="3" width="17.42578125" style="461" customWidth="1"/>
    <col min="4" max="4" width="22.7109375" style="461" bestFit="1" customWidth="1"/>
    <col min="5" max="5" width="22.7109375" style="500" customWidth="1"/>
    <col min="6" max="6" width="22.7109375" style="461" customWidth="1"/>
    <col min="7" max="12" width="14.28515625" style="461" bestFit="1" customWidth="1"/>
    <col min="13" max="22" width="9.140625" style="461"/>
    <col min="23" max="23" width="15.5703125" style="461" bestFit="1" customWidth="1"/>
    <col min="24" max="24" width="13" style="461" bestFit="1" customWidth="1"/>
    <col min="25" max="25" width="10.5703125" style="461" bestFit="1" customWidth="1"/>
    <col min="26" max="26" width="10.140625" style="461" bestFit="1" customWidth="1"/>
    <col min="27" max="27" width="15.5703125" style="461" bestFit="1" customWidth="1"/>
    <col min="28" max="28" width="18.42578125" style="461" bestFit="1" customWidth="1"/>
    <col min="29" max="16384" width="9.140625" style="461"/>
  </cols>
  <sheetData>
    <row r="1" spans="1:29" ht="20.25">
      <c r="A1" s="526" t="s">
        <v>549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30"/>
      <c r="Z1" s="531"/>
      <c r="AA1" s="531"/>
      <c r="AB1" s="532"/>
      <c r="AC1" s="217"/>
    </row>
    <row r="2" spans="1:29" ht="17.25" thickBot="1">
      <c r="M2" s="193"/>
      <c r="N2" s="186"/>
      <c r="O2" s="186"/>
      <c r="P2" s="186"/>
      <c r="Q2" s="186"/>
      <c r="R2" s="186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ht="33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94"/>
      <c r="V3" s="190"/>
      <c r="W3" s="195"/>
      <c r="X3" s="195"/>
      <c r="Y3" s="508"/>
      <c r="Z3" s="190"/>
      <c r="AA3" s="190"/>
      <c r="AB3" s="194"/>
      <c r="AC3" s="217"/>
    </row>
    <row r="4" spans="1:29" ht="14.25" thickTop="1" thickBot="1">
      <c r="A4" s="166" t="s">
        <v>548</v>
      </c>
      <c r="B4" s="250" t="s">
        <v>83</v>
      </c>
      <c r="C4" s="250" t="s">
        <v>59</v>
      </c>
      <c r="D4" s="461" t="s">
        <v>530</v>
      </c>
      <c r="E4" s="500" t="str">
        <f>IF(AND($C4="ARABA",$D4="X"),"LOTE 1",IF(AND($C4="ARABA",$D4=""),"LOTE 4",IF(AND($C4="GIPUZKOA",$D4="X"),"LOTE 2",IF(AND($C4="GIPUZKOA",$D4=""),"LOTE 5",IF(AND($C4="BIZKAIA",$D4="X"),"LOTE 3",IF(AND($C4="BIZKAIA",$D4= ""),"LOTE 6",))))))</f>
        <v>LOTE 1</v>
      </c>
      <c r="F4" s="250" t="s">
        <v>547</v>
      </c>
      <c r="G4" s="168">
        <v>150</v>
      </c>
      <c r="H4" s="168">
        <v>150</v>
      </c>
      <c r="I4" s="168">
        <v>150</v>
      </c>
      <c r="J4" s="168">
        <v>150</v>
      </c>
      <c r="K4" s="168">
        <v>150</v>
      </c>
      <c r="L4" s="415">
        <v>451</v>
      </c>
      <c r="M4" s="327">
        <v>89930.937600000005</v>
      </c>
      <c r="N4" s="327">
        <v>49339.886400000003</v>
      </c>
      <c r="O4" s="327">
        <v>88222.982400000008</v>
      </c>
      <c r="P4" s="327">
        <v>57925.95840000001</v>
      </c>
      <c r="Q4" s="327">
        <v>63718.554240000012</v>
      </c>
      <c r="R4" s="327">
        <v>91163.296799999996</v>
      </c>
      <c r="S4" s="48"/>
      <c r="T4" s="49"/>
      <c r="U4" s="49"/>
      <c r="V4" s="49"/>
      <c r="W4" s="49"/>
      <c r="X4" s="143"/>
      <c r="Y4" s="49"/>
      <c r="Z4" s="49"/>
      <c r="AA4" s="49"/>
      <c r="AB4" s="143"/>
      <c r="AC4" s="217"/>
    </row>
    <row r="5" spans="1:29" ht="14.25" thickTop="1" thickBot="1">
      <c r="A5" s="166" t="s">
        <v>546</v>
      </c>
      <c r="B5" s="250" t="s">
        <v>83</v>
      </c>
      <c r="C5" s="250" t="s">
        <v>59</v>
      </c>
      <c r="D5" s="461" t="s">
        <v>530</v>
      </c>
      <c r="E5" s="500" t="str">
        <f t="shared" ref="E5:E8" si="0">IF(AND($C5="ARABA",$D5="X"),"LOTE 1",IF(AND($C5="ARABA",$D5=""),"LOTE 4",IF(AND($C5="GIPUZKOA",$D5="X"),"LOTE 2",IF(AND($C5="GIPUZKOA",$D5=""),"LOTE 5",IF(AND($C5="BIZKAIA",$D5="X"),"LOTE 3",IF(AND($C5="BIZKAIA",$D5= ""),"LOTE 6",))))))</f>
        <v>LOTE 1</v>
      </c>
      <c r="F5" s="250" t="s">
        <v>545</v>
      </c>
      <c r="G5" s="416">
        <v>70</v>
      </c>
      <c r="H5" s="416">
        <v>70</v>
      </c>
      <c r="I5" s="416">
        <v>70</v>
      </c>
      <c r="J5" s="416">
        <v>520</v>
      </c>
      <c r="K5" s="416">
        <v>520</v>
      </c>
      <c r="L5" s="417">
        <v>520</v>
      </c>
      <c r="M5" s="327">
        <v>44965.468800000002</v>
      </c>
      <c r="N5" s="327">
        <v>24669.943200000002</v>
      </c>
      <c r="O5" s="327">
        <v>44111.491200000004</v>
      </c>
      <c r="P5" s="327">
        <v>28962.979200000005</v>
      </c>
      <c r="Q5" s="327">
        <v>31859.277120000006</v>
      </c>
      <c r="R5" s="327">
        <v>94961.767500000002</v>
      </c>
      <c r="S5" s="48"/>
      <c r="T5" s="49"/>
      <c r="U5" s="49"/>
      <c r="V5" s="49"/>
      <c r="W5" s="49"/>
      <c r="X5" s="143"/>
      <c r="Y5" s="49"/>
      <c r="Z5" s="49"/>
      <c r="AA5" s="49"/>
      <c r="AB5" s="143"/>
      <c r="AC5" s="217"/>
    </row>
    <row r="6" spans="1:29" ht="14.25" thickTop="1" thickBot="1">
      <c r="A6" s="485" t="s">
        <v>544</v>
      </c>
      <c r="B6" s="486" t="s">
        <v>543</v>
      </c>
      <c r="C6" s="486" t="s">
        <v>30</v>
      </c>
      <c r="D6" s="487" t="s">
        <v>530</v>
      </c>
      <c r="E6" s="500" t="str">
        <f t="shared" si="0"/>
        <v>LOTE 3</v>
      </c>
      <c r="F6" s="486" t="s">
        <v>542</v>
      </c>
      <c r="G6" s="488">
        <v>70</v>
      </c>
      <c r="H6" s="488">
        <v>70</v>
      </c>
      <c r="I6" s="488">
        <v>70</v>
      </c>
      <c r="J6" s="488">
        <v>70</v>
      </c>
      <c r="K6" s="488">
        <v>70</v>
      </c>
      <c r="L6" s="489">
        <v>451</v>
      </c>
      <c r="M6" s="490">
        <v>40381</v>
      </c>
      <c r="N6" s="490">
        <v>40369</v>
      </c>
      <c r="O6" s="490">
        <v>23976</v>
      </c>
      <c r="P6" s="490">
        <v>35164</v>
      </c>
      <c r="Q6" s="490">
        <v>47702</v>
      </c>
      <c r="R6" s="490">
        <v>160998</v>
      </c>
      <c r="S6" s="48"/>
      <c r="T6" s="49"/>
      <c r="U6" s="49"/>
      <c r="V6" s="49"/>
      <c r="W6" s="49"/>
      <c r="X6" s="143"/>
      <c r="Y6" s="49"/>
      <c r="Z6" s="49"/>
      <c r="AA6" s="49"/>
      <c r="AB6" s="143"/>
      <c r="AC6" s="217"/>
    </row>
    <row r="7" spans="1:29" ht="14.25" thickTop="1" thickBot="1">
      <c r="A7" s="497" t="s">
        <v>541</v>
      </c>
      <c r="B7" s="486" t="s">
        <v>46</v>
      </c>
      <c r="C7" s="486" t="s">
        <v>47</v>
      </c>
      <c r="D7" s="498" t="s">
        <v>530</v>
      </c>
      <c r="E7" s="500" t="str">
        <f t="shared" si="0"/>
        <v>LOTE 2</v>
      </c>
      <c r="F7" s="486" t="s">
        <v>540</v>
      </c>
      <c r="G7" s="488">
        <v>135</v>
      </c>
      <c r="H7" s="488">
        <v>135</v>
      </c>
      <c r="I7" s="488">
        <v>135</v>
      </c>
      <c r="J7" s="488">
        <v>135</v>
      </c>
      <c r="K7" s="488">
        <v>135</v>
      </c>
      <c r="L7" s="489">
        <v>451</v>
      </c>
      <c r="M7" s="490">
        <v>32462</v>
      </c>
      <c r="N7" s="490">
        <v>28091</v>
      </c>
      <c r="O7" s="490">
        <v>21215</v>
      </c>
      <c r="P7" s="490">
        <v>27631</v>
      </c>
      <c r="Q7" s="490">
        <v>49409</v>
      </c>
      <c r="R7" s="490">
        <v>96723</v>
      </c>
      <c r="S7" s="48"/>
      <c r="T7" s="49"/>
      <c r="U7" s="49"/>
      <c r="V7" s="49"/>
      <c r="W7" s="49"/>
      <c r="X7" s="143"/>
      <c r="Y7" s="49"/>
      <c r="Z7" s="49"/>
      <c r="AA7" s="49"/>
      <c r="AB7" s="143"/>
      <c r="AC7" s="217"/>
    </row>
    <row r="8" spans="1:29" ht="14.25" thickTop="1" thickBot="1">
      <c r="A8" s="485" t="s">
        <v>539</v>
      </c>
      <c r="B8" s="486" t="s">
        <v>46</v>
      </c>
      <c r="C8" s="486" t="s">
        <v>47</v>
      </c>
      <c r="D8" s="498" t="s">
        <v>530</v>
      </c>
      <c r="E8" s="500" t="str">
        <f t="shared" si="0"/>
        <v>LOTE 2</v>
      </c>
      <c r="F8" s="486" t="s">
        <v>538</v>
      </c>
      <c r="G8" s="488">
        <v>160</v>
      </c>
      <c r="H8" s="488">
        <v>160</v>
      </c>
      <c r="I8" s="488">
        <v>160</v>
      </c>
      <c r="J8" s="488">
        <v>160</v>
      </c>
      <c r="K8" s="488">
        <v>160</v>
      </c>
      <c r="L8" s="489">
        <v>451</v>
      </c>
      <c r="M8" s="490">
        <v>39237</v>
      </c>
      <c r="N8" s="490">
        <v>54657</v>
      </c>
      <c r="O8" s="490">
        <v>26900</v>
      </c>
      <c r="P8" s="490">
        <v>50417</v>
      </c>
      <c r="Q8" s="490">
        <v>77874</v>
      </c>
      <c r="R8" s="490">
        <v>179222</v>
      </c>
      <c r="S8" s="48"/>
      <c r="T8" s="49"/>
      <c r="U8" s="49"/>
      <c r="V8" s="49"/>
      <c r="W8" s="49"/>
      <c r="X8" s="143"/>
      <c r="Y8" s="49"/>
      <c r="Z8" s="49"/>
      <c r="AA8" s="49"/>
      <c r="AB8" s="143"/>
      <c r="AC8" s="217"/>
    </row>
    <row r="9" spans="1:29" ht="13.5" thickTop="1">
      <c r="A9" s="166"/>
      <c r="D9" s="250"/>
      <c r="E9" s="250"/>
      <c r="F9" s="250"/>
      <c r="G9" s="243"/>
      <c r="H9" s="243"/>
      <c r="I9" s="243"/>
      <c r="J9" s="243"/>
      <c r="K9" s="243"/>
      <c r="L9" s="243"/>
      <c r="M9" s="242"/>
      <c r="N9" s="242"/>
      <c r="O9" s="242"/>
      <c r="P9" s="242"/>
      <c r="Q9" s="242"/>
      <c r="R9" s="242"/>
      <c r="S9" s="217"/>
      <c r="T9" s="217"/>
      <c r="U9" s="217"/>
      <c r="V9" s="217"/>
      <c r="W9" s="217"/>
      <c r="X9" s="233"/>
      <c r="Y9" s="233"/>
      <c r="Z9" s="233"/>
      <c r="AA9" s="233"/>
      <c r="AB9" s="233"/>
      <c r="AC9" s="217"/>
    </row>
    <row r="10" spans="1:29">
      <c r="A10" s="166"/>
      <c r="G10" s="243"/>
      <c r="H10" s="243"/>
      <c r="I10" s="243"/>
      <c r="J10" s="243"/>
      <c r="K10" s="243"/>
      <c r="L10" s="243"/>
      <c r="M10" s="174"/>
      <c r="N10" s="174"/>
      <c r="O10" s="174"/>
      <c r="P10" s="174"/>
      <c r="Q10" s="174"/>
      <c r="R10" s="174"/>
    </row>
    <row r="11" spans="1:29">
      <c r="A11" s="166"/>
      <c r="L11" s="461" t="s">
        <v>6</v>
      </c>
      <c r="M11" s="293">
        <f t="shared" ref="M11:R11" si="1">SUM(M4:M8)</f>
        <v>246976.40640000001</v>
      </c>
      <c r="N11" s="293">
        <f t="shared" si="1"/>
        <v>197126.8296</v>
      </c>
      <c r="O11" s="293">
        <f t="shared" si="1"/>
        <v>204425.47360000003</v>
      </c>
      <c r="P11" s="293">
        <f t="shared" si="1"/>
        <v>200100.9376</v>
      </c>
      <c r="Q11" s="293">
        <f t="shared" si="1"/>
        <v>270562.83136000001</v>
      </c>
      <c r="R11" s="293">
        <f t="shared" si="1"/>
        <v>623068.06429999997</v>
      </c>
      <c r="S11" s="461" t="s">
        <v>243</v>
      </c>
      <c r="W11" s="217"/>
      <c r="X11" s="217"/>
      <c r="Y11" s="217"/>
      <c r="Z11" s="217"/>
      <c r="AA11" s="217"/>
      <c r="AB11" s="217"/>
      <c r="AC11" s="217"/>
    </row>
    <row r="12" spans="1:29">
      <c r="A12" s="166"/>
      <c r="D12" s="304"/>
      <c r="E12" s="304"/>
      <c r="F12" s="304"/>
      <c r="G12" s="304"/>
      <c r="H12" s="304"/>
      <c r="I12" s="304"/>
      <c r="J12" s="304"/>
      <c r="K12" s="304"/>
      <c r="M12" s="527">
        <f>SUM(M11:R11)</f>
        <v>1742260.5428599999</v>
      </c>
      <c r="N12" s="527"/>
      <c r="O12" s="527"/>
      <c r="P12" s="527"/>
      <c r="Q12" s="527"/>
      <c r="R12" s="527"/>
      <c r="S12" s="461" t="s">
        <v>243</v>
      </c>
      <c r="W12" s="217"/>
      <c r="X12" s="217"/>
      <c r="Y12" s="217"/>
      <c r="Z12" s="217"/>
      <c r="AA12" s="217"/>
      <c r="AB12" s="217"/>
      <c r="AC12" s="217"/>
    </row>
    <row r="13" spans="1:29" ht="13.5" thickBot="1">
      <c r="A13" s="166"/>
      <c r="D13" s="171"/>
      <c r="E13" s="171"/>
      <c r="F13" s="171"/>
      <c r="G13" s="172"/>
      <c r="H13" s="172"/>
      <c r="I13" s="172"/>
      <c r="J13" s="172"/>
      <c r="K13" s="172"/>
      <c r="L13" s="170"/>
      <c r="W13" s="217"/>
      <c r="X13" s="217"/>
      <c r="Y13" s="217"/>
      <c r="Z13" s="217"/>
      <c r="AA13" s="217"/>
      <c r="AB13" s="217"/>
      <c r="AC13" s="217"/>
    </row>
    <row r="14" spans="1:29" ht="15.75" thickTop="1">
      <c r="A14" s="166"/>
      <c r="C14" s="464"/>
      <c r="D14" s="463"/>
      <c r="E14" s="463"/>
      <c r="F14" s="463"/>
      <c r="G14" s="463"/>
      <c r="H14" s="463"/>
      <c r="I14" s="463"/>
      <c r="J14" s="463"/>
      <c r="K14" s="463"/>
      <c r="L14" s="441" t="s">
        <v>525</v>
      </c>
      <c r="M14" s="442" t="s">
        <v>0</v>
      </c>
      <c r="N14" s="442" t="s">
        <v>1</v>
      </c>
      <c r="O14" s="442" t="s">
        <v>2</v>
      </c>
      <c r="P14" s="442" t="s">
        <v>3</v>
      </c>
      <c r="Q14" s="442" t="s">
        <v>4</v>
      </c>
      <c r="R14" s="443" t="s">
        <v>5</v>
      </c>
      <c r="S14" s="258" t="s">
        <v>245</v>
      </c>
      <c r="W14" s="298"/>
      <c r="X14" s="298"/>
      <c r="Y14" s="217"/>
      <c r="Z14" s="217"/>
      <c r="AA14" s="298"/>
      <c r="AB14" s="298"/>
      <c r="AC14" s="217"/>
    </row>
    <row r="15" spans="1:29">
      <c r="A15" s="166"/>
      <c r="L15" s="444"/>
      <c r="M15" s="233">
        <f>SUMIFS(M4:M8,$C4:$C8,"ARABA",$D4:$D8,"")</f>
        <v>0</v>
      </c>
      <c r="N15" s="233">
        <f t="shared" ref="N15:R15" si="2">SUMIFS(N4:N8,$C4:$C8,"ARABA",$D4:$D8,"")</f>
        <v>0</v>
      </c>
      <c r="O15" s="233">
        <f t="shared" si="2"/>
        <v>0</v>
      </c>
      <c r="P15" s="233">
        <f t="shared" si="2"/>
        <v>0</v>
      </c>
      <c r="Q15" s="233">
        <f t="shared" si="2"/>
        <v>0</v>
      </c>
      <c r="R15" s="420">
        <f t="shared" si="2"/>
        <v>0</v>
      </c>
      <c r="S15" s="293">
        <f>SUM(M15:R15)</f>
        <v>0</v>
      </c>
      <c r="W15" s="298"/>
      <c r="X15" s="233"/>
      <c r="Y15" s="217"/>
      <c r="Z15" s="217"/>
      <c r="AA15" s="298"/>
      <c r="AB15" s="233"/>
      <c r="AC15" s="217"/>
    </row>
    <row r="16" spans="1:29">
      <c r="L16" s="444"/>
      <c r="M16" s="233"/>
      <c r="N16" s="233"/>
      <c r="O16" s="233"/>
      <c r="P16" s="233"/>
      <c r="Q16" s="233"/>
      <c r="R16" s="420"/>
      <c r="S16" s="293"/>
      <c r="W16" s="298"/>
      <c r="X16" s="233"/>
      <c r="Y16" s="217"/>
      <c r="Z16" s="217"/>
      <c r="AA16" s="298"/>
      <c r="AB16" s="233"/>
      <c r="AC16" s="217"/>
    </row>
    <row r="17" spans="12:29">
      <c r="L17" s="444" t="s">
        <v>526</v>
      </c>
      <c r="M17" s="233"/>
      <c r="N17" s="233"/>
      <c r="O17" s="233"/>
      <c r="P17" s="233"/>
      <c r="Q17" s="233"/>
      <c r="R17" s="420"/>
      <c r="S17" s="293"/>
      <c r="W17" s="298"/>
      <c r="X17" s="233"/>
      <c r="Y17" s="217"/>
      <c r="Z17" s="217"/>
      <c r="AA17" s="298"/>
      <c r="AB17" s="233"/>
      <c r="AC17" s="217"/>
    </row>
    <row r="18" spans="12:29">
      <c r="L18" s="444"/>
      <c r="M18" s="233">
        <f>SUMIFS(M4:M8,$C4:$C8,"GIPUZKOA",$D4:$D8,"")</f>
        <v>0</v>
      </c>
      <c r="N18" s="233">
        <f t="shared" ref="N18:R18" si="3">SUMIFS(N4:N8,$C4:$C8,"GIPUZKOA",$D4:$D8,"")</f>
        <v>0</v>
      </c>
      <c r="O18" s="233">
        <f t="shared" si="3"/>
        <v>0</v>
      </c>
      <c r="P18" s="233">
        <f t="shared" si="3"/>
        <v>0</v>
      </c>
      <c r="Q18" s="233">
        <f t="shared" si="3"/>
        <v>0</v>
      </c>
      <c r="R18" s="420">
        <f t="shared" si="3"/>
        <v>0</v>
      </c>
      <c r="S18" s="293">
        <f t="shared" ref="S18:S21" si="4">SUM(M18:R18)</f>
        <v>0</v>
      </c>
      <c r="W18" s="298"/>
      <c r="X18" s="233"/>
      <c r="Y18" s="217"/>
      <c r="Z18" s="217"/>
      <c r="AA18" s="298"/>
      <c r="AB18" s="233"/>
      <c r="AC18" s="217"/>
    </row>
    <row r="19" spans="12:29">
      <c r="L19" s="444"/>
      <c r="M19" s="233"/>
      <c r="N19" s="233"/>
      <c r="O19" s="233"/>
      <c r="P19" s="233"/>
      <c r="Q19" s="233"/>
      <c r="R19" s="420"/>
      <c r="S19" s="293"/>
      <c r="W19" s="298"/>
      <c r="X19" s="233"/>
      <c r="Y19" s="217"/>
      <c r="Z19" s="217"/>
      <c r="AA19" s="298"/>
      <c r="AB19" s="233"/>
      <c r="AC19" s="217"/>
    </row>
    <row r="20" spans="12:29">
      <c r="L20" s="444" t="s">
        <v>527</v>
      </c>
      <c r="M20" s="233"/>
      <c r="N20" s="233"/>
      <c r="O20" s="233"/>
      <c r="P20" s="233"/>
      <c r="Q20" s="233"/>
      <c r="R20" s="420"/>
      <c r="S20" s="293"/>
      <c r="W20" s="298"/>
      <c r="X20" s="233"/>
      <c r="Y20" s="217"/>
      <c r="Z20" s="217"/>
      <c r="AA20" s="298"/>
      <c r="AB20" s="233"/>
      <c r="AC20" s="217"/>
    </row>
    <row r="21" spans="12:29" ht="13.5" thickBot="1">
      <c r="L21" s="445"/>
      <c r="M21" s="422">
        <f>SUMIFS(M4:M8,$C4:$C8,"BIZKAIA",$D4:$D8,"")</f>
        <v>0</v>
      </c>
      <c r="N21" s="422">
        <f t="shared" ref="N21:R21" si="5">SUMIFS(N4:N8,$C4:$C8,"BIZKAIA",$D4:$D8,"")</f>
        <v>0</v>
      </c>
      <c r="O21" s="422">
        <f t="shared" si="5"/>
        <v>0</v>
      </c>
      <c r="P21" s="422">
        <f t="shared" si="5"/>
        <v>0</v>
      </c>
      <c r="Q21" s="422">
        <f t="shared" si="5"/>
        <v>0</v>
      </c>
      <c r="R21" s="423">
        <f t="shared" si="5"/>
        <v>0</v>
      </c>
      <c r="S21" s="293">
        <f t="shared" si="4"/>
        <v>0</v>
      </c>
      <c r="W21" s="298"/>
      <c r="X21" s="233"/>
      <c r="Y21" s="217"/>
      <c r="Z21" s="217"/>
      <c r="AA21" s="298"/>
      <c r="AB21" s="233"/>
      <c r="AC21" s="217"/>
    </row>
    <row r="22" spans="12:29" ht="13.5" thickTop="1">
      <c r="S22" s="472"/>
      <c r="W22" s="217"/>
      <c r="X22" s="217"/>
      <c r="Y22" s="217"/>
      <c r="Z22" s="217"/>
      <c r="AA22" s="217"/>
      <c r="AB22" s="217"/>
      <c r="AC22" s="217"/>
    </row>
    <row r="23" spans="12:29" ht="13.5" thickBot="1">
      <c r="S23" s="472"/>
      <c r="W23" s="217"/>
      <c r="X23" s="217"/>
      <c r="Y23" s="217"/>
      <c r="Z23" s="217"/>
      <c r="AA23" s="217"/>
      <c r="AB23" s="217"/>
      <c r="AC23" s="217"/>
    </row>
    <row r="24" spans="12:29" ht="13.5" thickTop="1">
      <c r="L24" s="441" t="s">
        <v>531</v>
      </c>
      <c r="M24" s="442" t="s">
        <v>0</v>
      </c>
      <c r="N24" s="442" t="s">
        <v>1</v>
      </c>
      <c r="O24" s="442" t="s">
        <v>2</v>
      </c>
      <c r="P24" s="442" t="s">
        <v>3</v>
      </c>
      <c r="Q24" s="442" t="s">
        <v>4</v>
      </c>
      <c r="R24" s="443" t="s">
        <v>5</v>
      </c>
      <c r="S24" s="258" t="s">
        <v>245</v>
      </c>
      <c r="W24" s="298"/>
      <c r="X24" s="298"/>
      <c r="Y24" s="217"/>
      <c r="Z24" s="217"/>
      <c r="AA24" s="298"/>
      <c r="AB24" s="298"/>
      <c r="AC24" s="217"/>
    </row>
    <row r="25" spans="12:29">
      <c r="L25" s="444"/>
      <c r="M25" s="233">
        <f>SUMIFS(M4:M8,$C4:$C8,"ARABA",$D4:$D8,"X")</f>
        <v>134896.40640000001</v>
      </c>
      <c r="N25" s="233">
        <f t="shared" ref="N25:R25" si="6">SUMIFS(N4:N8,$C4:$C8,"ARABA",$D4:$D8,"X")</f>
        <v>74009.829599999997</v>
      </c>
      <c r="O25" s="233">
        <f t="shared" si="6"/>
        <v>132334.47360000003</v>
      </c>
      <c r="P25" s="233">
        <f t="shared" si="6"/>
        <v>86888.937600000019</v>
      </c>
      <c r="Q25" s="233">
        <f t="shared" si="6"/>
        <v>95577.831360000011</v>
      </c>
      <c r="R25" s="420">
        <f t="shared" si="6"/>
        <v>186125.0643</v>
      </c>
      <c r="S25" s="293">
        <f>SUM(M25:R25)</f>
        <v>709832.54286000005</v>
      </c>
      <c r="W25" s="298"/>
      <c r="X25" s="233"/>
      <c r="Y25" s="217"/>
      <c r="Z25" s="217"/>
      <c r="AA25" s="298"/>
      <c r="AB25" s="233"/>
      <c r="AC25" s="217"/>
    </row>
    <row r="26" spans="12:29">
      <c r="L26" s="444"/>
      <c r="M26" s="233"/>
      <c r="N26" s="233"/>
      <c r="O26" s="233"/>
      <c r="P26" s="233"/>
      <c r="Q26" s="233"/>
      <c r="R26" s="420"/>
      <c r="S26" s="293"/>
      <c r="W26" s="298"/>
      <c r="X26" s="233"/>
      <c r="Y26" s="217"/>
      <c r="Z26" s="217"/>
      <c r="AA26" s="298"/>
      <c r="AB26" s="233"/>
      <c r="AC26" s="217"/>
    </row>
    <row r="27" spans="12:29">
      <c r="L27" s="444" t="s">
        <v>532</v>
      </c>
      <c r="M27" s="233"/>
      <c r="N27" s="233"/>
      <c r="O27" s="233"/>
      <c r="P27" s="233"/>
      <c r="Q27" s="233"/>
      <c r="R27" s="420"/>
      <c r="S27" s="293"/>
      <c r="W27" s="298"/>
      <c r="X27" s="233"/>
      <c r="Y27" s="217"/>
      <c r="Z27" s="217"/>
      <c r="AA27" s="298"/>
      <c r="AB27" s="233"/>
      <c r="AC27" s="217"/>
    </row>
    <row r="28" spans="12:29">
      <c r="L28" s="444"/>
      <c r="M28" s="233">
        <f>SUMIFS(M4:M8,$C4:$C8,"GIPUZKOA",$D4:$D8,"X")</f>
        <v>71699</v>
      </c>
      <c r="N28" s="233">
        <f t="shared" ref="N28:R28" si="7">SUMIFS(N4:N8,$C4:$C8,"GIPUZKOA",$D4:$D8,"X")</f>
        <v>82748</v>
      </c>
      <c r="O28" s="233">
        <f t="shared" si="7"/>
        <v>48115</v>
      </c>
      <c r="P28" s="233">
        <f t="shared" si="7"/>
        <v>78048</v>
      </c>
      <c r="Q28" s="233">
        <f t="shared" si="7"/>
        <v>127283</v>
      </c>
      <c r="R28" s="420">
        <f t="shared" si="7"/>
        <v>275945</v>
      </c>
      <c r="S28" s="293">
        <f t="shared" ref="S28:S31" si="8">SUM(M28:R28)</f>
        <v>683838</v>
      </c>
      <c r="W28" s="298"/>
      <c r="X28" s="233"/>
      <c r="Y28" s="217"/>
      <c r="Z28" s="217"/>
      <c r="AA28" s="298"/>
      <c r="AB28" s="233"/>
      <c r="AC28" s="217"/>
    </row>
    <row r="29" spans="12:29">
      <c r="L29" s="444"/>
      <c r="M29" s="233"/>
      <c r="N29" s="233"/>
      <c r="O29" s="233"/>
      <c r="P29" s="233"/>
      <c r="Q29" s="233"/>
      <c r="R29" s="420"/>
      <c r="S29" s="293"/>
      <c r="W29" s="298"/>
      <c r="X29" s="233"/>
      <c r="Y29" s="217"/>
      <c r="Z29" s="217"/>
      <c r="AA29" s="298"/>
      <c r="AB29" s="233"/>
      <c r="AC29" s="217"/>
    </row>
    <row r="30" spans="12:29">
      <c r="L30" s="444" t="s">
        <v>533</v>
      </c>
      <c r="M30" s="233"/>
      <c r="N30" s="233"/>
      <c r="O30" s="233"/>
      <c r="P30" s="233"/>
      <c r="Q30" s="233"/>
      <c r="R30" s="420"/>
      <c r="S30" s="293"/>
      <c r="W30" s="298"/>
      <c r="X30" s="233"/>
      <c r="Y30" s="217"/>
      <c r="Z30" s="217"/>
      <c r="AA30" s="298"/>
      <c r="AB30" s="233"/>
      <c r="AC30" s="217"/>
    </row>
    <row r="31" spans="12:29" ht="13.5" thickBot="1">
      <c r="L31" s="445"/>
      <c r="M31" s="422">
        <f>SUMIFS(M4:M8,$C4:$C8,"BIZKAIA",$D4:$D8,"X")</f>
        <v>40381</v>
      </c>
      <c r="N31" s="422">
        <f t="shared" ref="N31:R31" si="9">SUMIFS(N4:N8,$C4:$C8,"BIZKAIA",$D4:$D8,"X")</f>
        <v>40369</v>
      </c>
      <c r="O31" s="422">
        <f t="shared" si="9"/>
        <v>23976</v>
      </c>
      <c r="P31" s="422">
        <f t="shared" si="9"/>
        <v>35164</v>
      </c>
      <c r="Q31" s="422">
        <f t="shared" si="9"/>
        <v>47702</v>
      </c>
      <c r="R31" s="423">
        <f t="shared" si="9"/>
        <v>160998</v>
      </c>
      <c r="S31" s="293">
        <f t="shared" si="8"/>
        <v>348590</v>
      </c>
      <c r="W31" s="298"/>
      <c r="X31" s="233"/>
      <c r="Y31" s="217"/>
      <c r="Z31" s="217"/>
      <c r="AA31" s="298"/>
      <c r="AB31" s="233"/>
      <c r="AC31" s="217"/>
    </row>
    <row r="32" spans="12:29" ht="13.5" thickTop="1">
      <c r="W32" s="217"/>
      <c r="X32" s="217"/>
      <c r="Y32" s="217"/>
      <c r="Z32" s="217"/>
      <c r="AA32" s="217"/>
      <c r="AB32" s="217"/>
      <c r="AC32" s="217"/>
    </row>
    <row r="33" spans="14:29">
      <c r="W33" s="217"/>
      <c r="X33" s="217"/>
      <c r="Y33" s="217"/>
      <c r="Z33" s="217"/>
      <c r="AA33" s="217"/>
      <c r="AB33" s="217"/>
      <c r="AC33" s="217"/>
    </row>
    <row r="34" spans="14:29">
      <c r="N34" s="484"/>
      <c r="O34" s="484"/>
      <c r="P34" s="484"/>
      <c r="Q34" s="484"/>
      <c r="R34" s="484"/>
    </row>
  </sheetData>
  <mergeCells count="4">
    <mergeCell ref="A1:R1"/>
    <mergeCell ref="S1:X1"/>
    <mergeCell ref="Y1:AB1"/>
    <mergeCell ref="M12:R12"/>
  </mergeCells>
  <pageMargins left="0.7" right="0.7" top="0.75" bottom="0.75" header="0.31496062000000002" footer="0.31496062000000002"/>
  <pageSetup paperSize="8" scale="5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1:W32"/>
  <sheetViews>
    <sheetView tabSelected="1" zoomScale="85" zoomScaleNormal="85" workbookViewId="0">
      <selection activeCell="D26" sqref="D26"/>
    </sheetView>
  </sheetViews>
  <sheetFormatPr baseColWidth="10" defaultColWidth="9.140625" defaultRowHeight="12.75"/>
  <cols>
    <col min="1" max="1" width="38.28515625" style="461" bestFit="1" customWidth="1"/>
    <col min="2" max="2" width="14.7109375" style="461" bestFit="1" customWidth="1"/>
    <col min="3" max="3" width="15.5703125" style="461" bestFit="1" customWidth="1"/>
    <col min="4" max="4" width="22.7109375" style="461" bestFit="1" customWidth="1"/>
    <col min="5" max="5" width="22.7109375" style="500" customWidth="1"/>
    <col min="6" max="6" width="22.7109375" style="461" customWidth="1"/>
    <col min="7" max="8" width="14.28515625" style="461" bestFit="1" customWidth="1"/>
    <col min="9" max="9" width="15.7109375" style="461" customWidth="1"/>
    <col min="10" max="16" width="9.140625" style="461"/>
    <col min="17" max="17" width="15.5703125" style="461" bestFit="1" customWidth="1"/>
    <col min="18" max="18" width="13" style="461" bestFit="1" customWidth="1"/>
    <col min="19" max="19" width="10.5703125" style="461" bestFit="1" customWidth="1"/>
    <col min="20" max="20" width="9.140625" style="461"/>
    <col min="21" max="21" width="15.5703125" style="461" bestFit="1" customWidth="1"/>
    <col min="22" max="22" width="18.42578125" style="461" bestFit="1" customWidth="1"/>
    <col min="23" max="16384" width="9.140625" style="461"/>
  </cols>
  <sheetData>
    <row r="1" spans="1:23" ht="20.25">
      <c r="A1" s="526" t="s">
        <v>554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30"/>
      <c r="T1" s="531"/>
      <c r="U1" s="531"/>
      <c r="V1" s="532"/>
      <c r="W1" s="217"/>
    </row>
    <row r="2" spans="1:23" ht="17.25" thickBot="1">
      <c r="J2" s="193"/>
      <c r="K2" s="186"/>
      <c r="L2" s="186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33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94"/>
      <c r="P3" s="190"/>
      <c r="Q3" s="195"/>
      <c r="R3" s="195"/>
      <c r="S3" s="508"/>
      <c r="T3" s="190"/>
      <c r="U3" s="190"/>
      <c r="V3" s="194"/>
      <c r="W3" s="217"/>
    </row>
    <row r="4" spans="1:23" ht="14.25" thickTop="1" thickBot="1">
      <c r="A4" s="166" t="s">
        <v>553</v>
      </c>
      <c r="B4" s="250" t="s">
        <v>83</v>
      </c>
      <c r="C4" s="250" t="s">
        <v>59</v>
      </c>
      <c r="E4" s="500" t="str">
        <f>IF(AND($C4="ARABA",$D4="X"),"LOTE 1",IF(AND($C4="ARABA",$D4=""),"LOTE 4",IF(AND($C4="GIPUZKOA",$D4="X"),"LOTE 2",IF(AND($C4="GIPUZKOA",$D4=""),"LOTE 5",IF(AND($C4="BIZKAIA",$D4="X"),"LOTE 3",IF(AND($C4="BIZKAIA",$D4= ""),"LOTE 6",))))))</f>
        <v>LOTE 4</v>
      </c>
      <c r="F4" s="250" t="s">
        <v>552</v>
      </c>
      <c r="G4" s="124">
        <v>80</v>
      </c>
      <c r="H4" s="124">
        <v>80</v>
      </c>
      <c r="I4" s="470">
        <v>117</v>
      </c>
      <c r="J4" s="281">
        <v>35392.075199999999</v>
      </c>
      <c r="K4" s="281">
        <v>39806.928</v>
      </c>
      <c r="L4" s="281">
        <v>56330.956800000007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217"/>
    </row>
    <row r="5" spans="1:23" ht="14.25" thickTop="1" thickBot="1">
      <c r="A5" s="491" t="s">
        <v>551</v>
      </c>
      <c r="B5" s="492" t="s">
        <v>543</v>
      </c>
      <c r="C5" s="492" t="s">
        <v>30</v>
      </c>
      <c r="D5" s="493"/>
      <c r="E5" s="500" t="str">
        <f>IF(AND($C5="ARABA",$D5="X"),"LOTE 1",IF(AND($C5="ARABA",$D5=""),"LOTE 4",IF(AND($C5="GIPUZKOA",$D5="X"),"LOTE 2",IF(AND($C5="GIPUZKOA",$D5=""),"LOTE 5",IF(AND($C5="BIZKAIA",$D5="X"),"LOTE 3",IF(AND($C5="BIZKAIA",$D5= ""),"LOTE 6",))))))</f>
        <v>LOTE 6</v>
      </c>
      <c r="F5" s="492" t="s">
        <v>550</v>
      </c>
      <c r="G5" s="494">
        <v>129</v>
      </c>
      <c r="H5" s="494">
        <v>129</v>
      </c>
      <c r="I5" s="495">
        <v>129</v>
      </c>
      <c r="J5" s="496">
        <v>82155</v>
      </c>
      <c r="K5" s="496">
        <v>153818</v>
      </c>
      <c r="L5" s="496">
        <v>101720</v>
      </c>
      <c r="M5" s="48"/>
      <c r="N5" s="49"/>
      <c r="O5" s="49"/>
      <c r="P5" s="49"/>
      <c r="Q5" s="49"/>
      <c r="R5" s="143"/>
      <c r="S5" s="49"/>
      <c r="T5" s="49"/>
      <c r="U5" s="49"/>
      <c r="V5" s="143"/>
      <c r="W5" s="217"/>
    </row>
    <row r="6" spans="1:23" s="414" customFormat="1" ht="12.75" customHeight="1" thickTop="1">
      <c r="G6" s="468"/>
      <c r="H6" s="468"/>
      <c r="I6" s="468"/>
      <c r="J6" s="469"/>
      <c r="K6" s="469"/>
      <c r="L6" s="469"/>
      <c r="M6" s="220"/>
      <c r="N6" s="502"/>
      <c r="O6" s="502"/>
      <c r="P6" s="502"/>
      <c r="Q6" s="502"/>
      <c r="R6" s="525"/>
      <c r="S6" s="525"/>
      <c r="T6" s="525"/>
      <c r="U6" s="525"/>
      <c r="V6" s="525"/>
      <c r="W6" s="502"/>
    </row>
    <row r="7" spans="1:23">
      <c r="G7" s="467"/>
      <c r="H7" s="467"/>
      <c r="I7" s="467"/>
      <c r="J7" s="202"/>
      <c r="K7" s="202"/>
      <c r="L7" s="202"/>
      <c r="M7" s="200"/>
      <c r="N7" s="217"/>
      <c r="O7" s="217"/>
      <c r="P7" s="217"/>
      <c r="Q7" s="217"/>
      <c r="R7" s="217"/>
      <c r="S7" s="217"/>
      <c r="T7" s="217"/>
      <c r="U7" s="217"/>
      <c r="V7" s="217"/>
      <c r="W7" s="217"/>
    </row>
    <row r="8" spans="1:23">
      <c r="G8" s="465"/>
      <c r="H8" s="465"/>
      <c r="I8" s="466" t="s">
        <v>6</v>
      </c>
      <c r="J8" s="462">
        <f>SUM(J4:J5)</f>
        <v>117547.07519999999</v>
      </c>
      <c r="K8" s="462">
        <f>SUM(K4:K5)</f>
        <v>193624.92800000001</v>
      </c>
      <c r="L8" s="462">
        <f>SUM(L4:L5)</f>
        <v>158050.95680000001</v>
      </c>
      <c r="M8" s="200" t="s">
        <v>243</v>
      </c>
      <c r="N8" s="217"/>
      <c r="O8" s="217"/>
      <c r="P8" s="217"/>
      <c r="Q8" s="217"/>
      <c r="R8" s="217"/>
      <c r="S8" s="217"/>
      <c r="T8" s="217"/>
      <c r="U8" s="217"/>
      <c r="V8" s="217"/>
      <c r="W8" s="217"/>
    </row>
    <row r="9" spans="1:23">
      <c r="G9" s="465"/>
      <c r="H9" s="465"/>
      <c r="I9" s="465"/>
      <c r="J9" s="535">
        <f>SUM(J8:L8)</f>
        <v>469222.96000000008</v>
      </c>
      <c r="K9" s="535"/>
      <c r="L9" s="535"/>
      <c r="M9" s="200" t="s">
        <v>243</v>
      </c>
      <c r="Q9" s="217"/>
      <c r="R9" s="217"/>
      <c r="S9" s="217"/>
      <c r="T9" s="217"/>
      <c r="U9" s="217"/>
      <c r="V9" s="217"/>
      <c r="W9" s="217"/>
    </row>
    <row r="10" spans="1:23" ht="13.5" thickBot="1">
      <c r="Q10" s="217"/>
      <c r="R10" s="217"/>
      <c r="S10" s="217"/>
      <c r="T10" s="217"/>
      <c r="U10" s="217"/>
      <c r="V10" s="217"/>
      <c r="W10" s="217"/>
    </row>
    <row r="11" spans="1:23" ht="13.5" thickTop="1">
      <c r="I11" s="441" t="s">
        <v>525</v>
      </c>
      <c r="J11" s="442" t="s">
        <v>0</v>
      </c>
      <c r="K11" s="442" t="s">
        <v>1</v>
      </c>
      <c r="L11" s="443" t="s">
        <v>2</v>
      </c>
      <c r="M11" s="481" t="s">
        <v>245</v>
      </c>
      <c r="Q11" s="298"/>
      <c r="R11" s="298"/>
      <c r="S11" s="217"/>
      <c r="T11" s="217"/>
      <c r="U11" s="298"/>
      <c r="V11" s="298"/>
      <c r="W11" s="217"/>
    </row>
    <row r="12" spans="1:23">
      <c r="I12" s="444"/>
      <c r="J12" s="233">
        <f>SUMIFS(J4:J5,$C4:$C5,"ARABA",$D4:$D5,"")</f>
        <v>35392.075199999999</v>
      </c>
      <c r="K12" s="233">
        <f>SUMIFS(K4:K5,$C4:$C5,"ARABA",$D4:$D5,"")</f>
        <v>39806.928</v>
      </c>
      <c r="L12" s="420">
        <f>SUMIFS(L4:L5,$C4:$C5,"ARABA",$D4:$D5,"")</f>
        <v>56330.956800000007</v>
      </c>
      <c r="M12" s="293">
        <f>SUM(J12:L12)</f>
        <v>131529.96000000002</v>
      </c>
      <c r="Q12" s="298"/>
      <c r="R12" s="233"/>
      <c r="S12" s="217"/>
      <c r="T12" s="217"/>
      <c r="U12" s="298"/>
      <c r="V12" s="233"/>
      <c r="W12" s="217"/>
    </row>
    <row r="13" spans="1:23">
      <c r="I13" s="444"/>
      <c r="J13" s="233"/>
      <c r="K13" s="233"/>
      <c r="L13" s="420"/>
      <c r="M13" s="293"/>
      <c r="Q13" s="298"/>
      <c r="R13" s="233"/>
      <c r="S13" s="217"/>
      <c r="T13" s="217"/>
      <c r="U13" s="298"/>
      <c r="V13" s="233"/>
      <c r="W13" s="217"/>
    </row>
    <row r="14" spans="1:23">
      <c r="I14" s="444" t="s">
        <v>526</v>
      </c>
      <c r="J14" s="233"/>
      <c r="K14" s="233"/>
      <c r="L14" s="420"/>
      <c r="M14" s="293"/>
      <c r="Q14" s="298"/>
      <c r="R14" s="233"/>
      <c r="S14" s="217"/>
      <c r="T14" s="217"/>
      <c r="U14" s="298"/>
      <c r="V14" s="233"/>
      <c r="W14" s="217"/>
    </row>
    <row r="15" spans="1:23">
      <c r="I15" s="444"/>
      <c r="J15" s="233">
        <f>SUMIFS(J4:J5,$C4:$C5,"GIPUZKOA",$D4:$D5,"")</f>
        <v>0</v>
      </c>
      <c r="K15" s="233">
        <f>SUMIFS(K4:K5,$C4:$C5,"GIPUZKOA",$D4:$D5,"")</f>
        <v>0</v>
      </c>
      <c r="L15" s="420">
        <f>SUMIFS(L4:L5,$C4:$C5,"GIPUZKOA",$D4:$D5,"")</f>
        <v>0</v>
      </c>
      <c r="M15" s="293">
        <f t="shared" ref="M15:M18" si="0">SUM(J15:L15)</f>
        <v>0</v>
      </c>
      <c r="Q15" s="298"/>
      <c r="R15" s="233"/>
      <c r="S15" s="217"/>
      <c r="T15" s="217"/>
      <c r="U15" s="298"/>
      <c r="V15" s="233"/>
      <c r="W15" s="217"/>
    </row>
    <row r="16" spans="1:23">
      <c r="I16" s="444"/>
      <c r="J16" s="233"/>
      <c r="K16" s="233"/>
      <c r="L16" s="420"/>
      <c r="M16" s="293"/>
      <c r="Q16" s="298"/>
      <c r="R16" s="233"/>
      <c r="S16" s="217"/>
      <c r="T16" s="217"/>
      <c r="U16" s="298"/>
      <c r="V16" s="233"/>
      <c r="W16" s="217"/>
    </row>
    <row r="17" spans="9:23">
      <c r="I17" s="444" t="s">
        <v>527</v>
      </c>
      <c r="J17" s="233"/>
      <c r="K17" s="233"/>
      <c r="L17" s="420"/>
      <c r="M17" s="293"/>
      <c r="Q17" s="298"/>
      <c r="R17" s="233"/>
      <c r="S17" s="217"/>
      <c r="T17" s="217"/>
      <c r="U17" s="298"/>
      <c r="V17" s="233"/>
      <c r="W17" s="217"/>
    </row>
    <row r="18" spans="9:23" ht="13.5" thickBot="1">
      <c r="I18" s="445"/>
      <c r="J18" s="422">
        <f>SUMIFS(J4:J5,$C4:$C5,"BIZKAIA",$D4:$D5,"")</f>
        <v>82155</v>
      </c>
      <c r="K18" s="422">
        <f>SUMIFS(K4:K5,$C4:$C5,"BIZKAIA",$D4:$D5,"")</f>
        <v>153818</v>
      </c>
      <c r="L18" s="423">
        <f>SUMIFS(L4:L5,$C4:$C5,"BIZKAIA",$D4:$D5,"")</f>
        <v>101720</v>
      </c>
      <c r="M18" s="293">
        <f t="shared" si="0"/>
        <v>337693</v>
      </c>
      <c r="Q18" s="298"/>
      <c r="R18" s="233"/>
      <c r="S18" s="217"/>
      <c r="T18" s="217"/>
      <c r="U18" s="298"/>
      <c r="V18" s="233"/>
      <c r="W18" s="217"/>
    </row>
    <row r="19" spans="9:23" ht="13.5" thickTop="1">
      <c r="M19" s="293"/>
      <c r="Q19" s="217"/>
      <c r="R19" s="217"/>
      <c r="S19" s="217"/>
      <c r="T19" s="217"/>
      <c r="U19" s="217"/>
      <c r="V19" s="217"/>
      <c r="W19" s="217"/>
    </row>
    <row r="20" spans="9:23" ht="13.5" thickBot="1">
      <c r="M20" s="293"/>
      <c r="Q20" s="217"/>
      <c r="R20" s="217"/>
      <c r="S20" s="217"/>
      <c r="T20" s="217"/>
      <c r="U20" s="217"/>
      <c r="V20" s="217"/>
      <c r="W20" s="217"/>
    </row>
    <row r="21" spans="9:23" ht="13.5" thickTop="1">
      <c r="I21" s="441" t="s">
        <v>531</v>
      </c>
      <c r="J21" s="442" t="s">
        <v>0</v>
      </c>
      <c r="K21" s="442" t="s">
        <v>1</v>
      </c>
      <c r="L21" s="443" t="s">
        <v>2</v>
      </c>
      <c r="M21" s="318" t="s">
        <v>245</v>
      </c>
      <c r="Q21" s="298"/>
      <c r="R21" s="298"/>
      <c r="S21" s="217"/>
      <c r="T21" s="217"/>
      <c r="U21" s="298"/>
      <c r="V21" s="298"/>
      <c r="W21" s="217"/>
    </row>
    <row r="22" spans="9:23">
      <c r="I22" s="444"/>
      <c r="J22" s="233">
        <f>SUMIFS(J4:J5,$C4:$C5,"ARABA",$D4:$D5,"X")</f>
        <v>0</v>
      </c>
      <c r="K22" s="233">
        <f>SUMIFS(K4:K5,$C4:$C5,"ARABA",$D4:$D5,"X")</f>
        <v>0</v>
      </c>
      <c r="L22" s="420">
        <f>SUMIFS(L4:L5,$C4:$C5,"ARABA",$D4:$D5,"X")</f>
        <v>0</v>
      </c>
      <c r="M22" s="293">
        <f>SUM(J22:L22)</f>
        <v>0</v>
      </c>
      <c r="Q22" s="298"/>
      <c r="R22" s="233"/>
      <c r="S22" s="217"/>
      <c r="T22" s="217"/>
      <c r="U22" s="298"/>
      <c r="V22" s="233"/>
      <c r="W22" s="217"/>
    </row>
    <row r="23" spans="9:23">
      <c r="I23" s="444"/>
      <c r="J23" s="233"/>
      <c r="K23" s="233"/>
      <c r="L23" s="420"/>
      <c r="M23" s="293"/>
      <c r="Q23" s="298"/>
      <c r="R23" s="233"/>
      <c r="S23" s="217"/>
      <c r="T23" s="217"/>
      <c r="U23" s="298"/>
      <c r="V23" s="233"/>
      <c r="W23" s="217"/>
    </row>
    <row r="24" spans="9:23">
      <c r="I24" s="444" t="s">
        <v>532</v>
      </c>
      <c r="J24" s="233"/>
      <c r="K24" s="233"/>
      <c r="L24" s="420"/>
      <c r="M24" s="293"/>
      <c r="Q24" s="298"/>
      <c r="R24" s="233"/>
      <c r="S24" s="217"/>
      <c r="T24" s="217"/>
      <c r="U24" s="298"/>
      <c r="V24" s="233"/>
      <c r="W24" s="217"/>
    </row>
    <row r="25" spans="9:23">
      <c r="I25" s="444"/>
      <c r="J25" s="233">
        <f>SUMIFS(J4:J5,$C4:$C5,"GIPUZKOA",$D4:$D5,"X")</f>
        <v>0</v>
      </c>
      <c r="K25" s="233">
        <f>SUMIFS(K4:K5,$C4:$C5,"GIPUZKOA",$D4:$D5,"X")</f>
        <v>0</v>
      </c>
      <c r="L25" s="420">
        <f>SUMIFS(L4:L5,$C4:$C5,"GIPUZKOA",$D4:$D5,"X")</f>
        <v>0</v>
      </c>
      <c r="M25" s="293">
        <f t="shared" ref="M25:M28" si="1">SUM(J25:L25)</f>
        <v>0</v>
      </c>
      <c r="Q25" s="298"/>
      <c r="R25" s="233"/>
      <c r="S25" s="217"/>
      <c r="T25" s="217"/>
      <c r="U25" s="298"/>
      <c r="V25" s="233"/>
      <c r="W25" s="217"/>
    </row>
    <row r="26" spans="9:23">
      <c r="I26" s="444"/>
      <c r="J26" s="233"/>
      <c r="K26" s="233"/>
      <c r="L26" s="420"/>
      <c r="M26" s="293"/>
      <c r="Q26" s="298"/>
      <c r="R26" s="233"/>
      <c r="S26" s="217"/>
      <c r="T26" s="217"/>
      <c r="U26" s="298"/>
      <c r="V26" s="233"/>
      <c r="W26" s="217"/>
    </row>
    <row r="27" spans="9:23">
      <c r="I27" s="444" t="s">
        <v>533</v>
      </c>
      <c r="J27" s="233"/>
      <c r="K27" s="233"/>
      <c r="L27" s="420"/>
      <c r="M27" s="293"/>
      <c r="Q27" s="298"/>
      <c r="R27" s="233"/>
      <c r="S27" s="217"/>
      <c r="T27" s="217"/>
      <c r="U27" s="298"/>
      <c r="V27" s="233"/>
      <c r="W27" s="217"/>
    </row>
    <row r="28" spans="9:23" ht="13.5" thickBot="1">
      <c r="I28" s="445"/>
      <c r="J28" s="422">
        <f>SUMIFS(J4:J5,$C4:$C5,"BIZKAIA",$D4:$D5,"X")</f>
        <v>0</v>
      </c>
      <c r="K28" s="422">
        <f>SUMIFS(K4:K5,$C4:$C5,"BIZKAIA",$D4:$D5,"X")</f>
        <v>0</v>
      </c>
      <c r="L28" s="423">
        <f>SUMIFS(L4:L5,$C4:$C5,"BIZKAIA",$D4:$D5,"X")</f>
        <v>0</v>
      </c>
      <c r="M28" s="293">
        <f t="shared" si="1"/>
        <v>0</v>
      </c>
      <c r="Q28" s="298"/>
      <c r="R28" s="233"/>
      <c r="S28" s="217"/>
      <c r="T28" s="217"/>
      <c r="U28" s="298"/>
      <c r="V28" s="233"/>
      <c r="W28" s="217"/>
    </row>
    <row r="29" spans="9:23" ht="13.5" thickTop="1">
      <c r="Q29" s="217"/>
      <c r="R29" s="217"/>
      <c r="S29" s="217"/>
      <c r="T29" s="217"/>
      <c r="U29" s="217"/>
      <c r="V29" s="217"/>
      <c r="W29" s="217"/>
    </row>
    <row r="30" spans="9:23">
      <c r="Q30" s="217"/>
      <c r="R30" s="217"/>
      <c r="S30" s="217"/>
      <c r="T30" s="217"/>
      <c r="U30" s="217"/>
      <c r="V30" s="217"/>
      <c r="W30" s="217"/>
    </row>
    <row r="32" spans="9:23">
      <c r="K32" s="484"/>
      <c r="L32" s="484"/>
    </row>
  </sheetData>
  <mergeCells count="4">
    <mergeCell ref="A1:L1"/>
    <mergeCell ref="M1:R1"/>
    <mergeCell ref="S1:V1"/>
    <mergeCell ref="J9:L9"/>
  </mergeCells>
  <pageMargins left="0.7" right="0.7" top="0.75" bottom="0.75" header="0.31496062000000002" footer="0.31496062000000002"/>
  <pageSetup paperSize="8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31"/>
  <sheetViews>
    <sheetView topLeftCell="A100" workbookViewId="0">
      <selection activeCell="J124" sqref="J124"/>
    </sheetView>
  </sheetViews>
  <sheetFormatPr baseColWidth="10" defaultColWidth="11.42578125" defaultRowHeight="12.75"/>
  <cols>
    <col min="1" max="1" width="32.28515625" bestFit="1" customWidth="1"/>
    <col min="2" max="2" width="16.42578125" bestFit="1" customWidth="1"/>
    <col min="8" max="8" width="16.85546875" bestFit="1" customWidth="1"/>
  </cols>
  <sheetData>
    <row r="1" spans="1:8" s="404" customFormat="1">
      <c r="A1" s="427" t="s">
        <v>501</v>
      </c>
    </row>
    <row r="2" spans="1:8" s="404" customFormat="1" ht="13.5" thickBot="1"/>
    <row r="3" spans="1:8" ht="13.5" thickTop="1">
      <c r="A3" s="424" t="s">
        <v>231</v>
      </c>
      <c r="B3" s="425" t="s">
        <v>511</v>
      </c>
      <c r="C3" s="425" t="s">
        <v>512</v>
      </c>
      <c r="D3" s="425" t="s">
        <v>513</v>
      </c>
      <c r="E3" s="425" t="s">
        <v>514</v>
      </c>
      <c r="F3" s="425" t="s">
        <v>515</v>
      </c>
      <c r="G3" s="426" t="s">
        <v>516</v>
      </c>
      <c r="H3" s="428" t="s">
        <v>517</v>
      </c>
    </row>
    <row r="4" spans="1:8">
      <c r="A4" s="419" t="s">
        <v>298</v>
      </c>
      <c r="B4" s="233">
        <f>'SALUD SEIS A'!M7</f>
        <v>64345</v>
      </c>
      <c r="C4" s="233">
        <f>'SALUD SEIS A'!N7</f>
        <v>72063</v>
      </c>
      <c r="D4" s="233">
        <f>'SALUD SEIS A'!O7</f>
        <v>38508</v>
      </c>
      <c r="E4" s="233">
        <f>'SALUD SEIS A'!P7</f>
        <v>64447</v>
      </c>
      <c r="F4" s="233">
        <f>'SALUD SEIS A'!Q7</f>
        <v>85118</v>
      </c>
      <c r="G4" s="420">
        <f>'SALUD SEIS A'!R7</f>
        <v>167483</v>
      </c>
      <c r="H4" s="293">
        <f>SUM(B4:G4)</f>
        <v>491964</v>
      </c>
    </row>
    <row r="5" spans="1:8">
      <c r="A5" s="419" t="s">
        <v>297</v>
      </c>
      <c r="B5" s="233">
        <f>'SEGURIDAD SEIS A'!N7</f>
        <v>86061</v>
      </c>
      <c r="C5" s="233">
        <f>'SEGURIDAD SEIS A'!O7</f>
        <v>118421</v>
      </c>
      <c r="D5" s="233">
        <f>'SEGURIDAD SEIS A'!P7</f>
        <v>53043</v>
      </c>
      <c r="E5" s="233">
        <f>'SEGURIDAD SEIS A'!Q7</f>
        <v>91735</v>
      </c>
      <c r="F5" s="233">
        <f>'SEGURIDAD SEIS A'!R7</f>
        <v>111926</v>
      </c>
      <c r="G5" s="420">
        <f>'SEGURIDAD SEIS A'!S7</f>
        <v>535960</v>
      </c>
      <c r="H5" s="293">
        <f t="shared" ref="H5:H9" si="0">SUM(B5:G5)</f>
        <v>997146</v>
      </c>
    </row>
    <row r="6" spans="1:8">
      <c r="A6" s="419" t="s">
        <v>504</v>
      </c>
      <c r="B6" s="233">
        <f>'JUSTICIA SEIS A'!M7</f>
        <v>60907</v>
      </c>
      <c r="C6" s="233">
        <f>'JUSTICIA SEIS A'!N7</f>
        <v>72037</v>
      </c>
      <c r="D6" s="233">
        <f>'JUSTICIA SEIS A'!O7</f>
        <v>41555</v>
      </c>
      <c r="E6" s="233">
        <f>'JUSTICIA SEIS A'!P7</f>
        <v>66543</v>
      </c>
      <c r="F6" s="233">
        <f>'JUSTICIA SEIS A'!Q7</f>
        <v>87311</v>
      </c>
      <c r="G6" s="420">
        <f>'JUSTICIA SEIS A'!R7</f>
        <v>236555</v>
      </c>
      <c r="H6" s="293">
        <f t="shared" si="0"/>
        <v>564908</v>
      </c>
    </row>
    <row r="7" spans="1:8">
      <c r="A7" s="419" t="s">
        <v>295</v>
      </c>
      <c r="B7" s="233">
        <f>'RRGG SEIS A'!M7</f>
        <v>97237</v>
      </c>
      <c r="C7" s="233">
        <f>'RRGG SEIS A'!N7</f>
        <v>90746</v>
      </c>
      <c r="D7" s="233">
        <f>'RRGG SEIS A'!O7</f>
        <v>80164</v>
      </c>
      <c r="E7" s="233">
        <f>'RRGG SEIS A'!P7</f>
        <v>114397</v>
      </c>
      <c r="F7" s="233">
        <f>'RRGG SEIS A'!Q7</f>
        <v>170691</v>
      </c>
      <c r="G7" s="420">
        <f>'RRGG SEIS A'!R7</f>
        <v>226575</v>
      </c>
      <c r="H7" s="293">
        <f t="shared" si="0"/>
        <v>779810</v>
      </c>
    </row>
    <row r="8" spans="1:8">
      <c r="A8" s="419" t="s">
        <v>234</v>
      </c>
      <c r="B8" s="233">
        <f>'UPV SEIS A'!N18</f>
        <v>3063256</v>
      </c>
      <c r="C8" s="233">
        <f>'UPV SEIS A'!O18</f>
        <v>3793998</v>
      </c>
      <c r="D8" s="233">
        <f>'UPV SEIS A'!P18</f>
        <v>2097153</v>
      </c>
      <c r="E8" s="233">
        <f>'UPV SEIS A'!Q18</f>
        <v>3434305</v>
      </c>
      <c r="F8" s="233">
        <f>'UPV SEIS A'!R18</f>
        <v>3731810</v>
      </c>
      <c r="G8" s="420">
        <f>'UPV SEIS A'!S18</f>
        <v>11845350</v>
      </c>
      <c r="H8" s="293">
        <f t="shared" si="0"/>
        <v>27965872</v>
      </c>
    </row>
    <row r="9" spans="1:8" ht="13.5" thickBot="1">
      <c r="A9" s="421" t="s">
        <v>349</v>
      </c>
      <c r="B9" s="422">
        <f>'MUSIKENE SEIS A'!N7</f>
        <v>60658</v>
      </c>
      <c r="C9" s="422">
        <f>'MUSIKENE SEIS A'!O7</f>
        <v>71049</v>
      </c>
      <c r="D9" s="422">
        <f>'MUSIKENE SEIS A'!P7</f>
        <v>43000</v>
      </c>
      <c r="E9" s="422">
        <f>'MUSIKENE SEIS A'!Q7</f>
        <v>60566</v>
      </c>
      <c r="F9" s="422">
        <f>'MUSIKENE SEIS A'!R7</f>
        <v>94087</v>
      </c>
      <c r="G9" s="423">
        <f>'MUSIKENE SEIS A'!S7</f>
        <v>150271</v>
      </c>
      <c r="H9" s="293">
        <f t="shared" si="0"/>
        <v>479631</v>
      </c>
    </row>
    <row r="10" spans="1:8" ht="13.5" thickTop="1">
      <c r="A10" s="429" t="s">
        <v>510</v>
      </c>
      <c r="B10" s="293">
        <f>SUM(B4:B9)</f>
        <v>3432464</v>
      </c>
      <c r="C10" s="293">
        <f t="shared" ref="C10:G10" si="1">SUM(C4:C9)</f>
        <v>4218314</v>
      </c>
      <c r="D10" s="293">
        <f t="shared" si="1"/>
        <v>2353423</v>
      </c>
      <c r="E10" s="293">
        <f t="shared" si="1"/>
        <v>3831993</v>
      </c>
      <c r="F10" s="293">
        <f t="shared" si="1"/>
        <v>4280943</v>
      </c>
      <c r="G10" s="293">
        <f t="shared" si="1"/>
        <v>13162194</v>
      </c>
      <c r="H10" s="293">
        <f>SUM(H4:H9)</f>
        <v>31279331</v>
      </c>
    </row>
    <row r="12" spans="1:8">
      <c r="A12" s="427" t="s">
        <v>502</v>
      </c>
    </row>
    <row r="13" spans="1:8" ht="13.5" thickBot="1">
      <c r="A13" s="404"/>
    </row>
    <row r="14" spans="1:8" ht="13.5" thickTop="1">
      <c r="A14" s="424" t="s">
        <v>231</v>
      </c>
      <c r="B14" s="425" t="s">
        <v>511</v>
      </c>
      <c r="C14" s="425" t="s">
        <v>512</v>
      </c>
      <c r="D14" s="425" t="s">
        <v>513</v>
      </c>
      <c r="E14" s="425" t="s">
        <v>514</v>
      </c>
      <c r="F14" s="425" t="s">
        <v>515</v>
      </c>
      <c r="G14" s="426" t="s">
        <v>516</v>
      </c>
      <c r="H14" s="428" t="s">
        <v>517</v>
      </c>
    </row>
    <row r="15" spans="1:8">
      <c r="A15" s="419" t="s">
        <v>298</v>
      </c>
      <c r="B15" s="233">
        <f>'SALUD SEIS B'!M7</f>
        <v>56865</v>
      </c>
      <c r="C15" s="233">
        <f>'SALUD SEIS B'!N7</f>
        <v>75957</v>
      </c>
      <c r="D15" s="233">
        <f>'SALUD SEIS B'!O7</f>
        <v>38508</v>
      </c>
      <c r="E15" s="233">
        <f>'SALUD SEIS B'!P7</f>
        <v>64773</v>
      </c>
      <c r="F15" s="233">
        <f>'SALUD SEIS B'!Q7</f>
        <v>88694</v>
      </c>
      <c r="G15" s="420">
        <f>'SALUD SEIS B'!R7</f>
        <v>364818</v>
      </c>
      <c r="H15" s="293">
        <f>SUM(B15:G15)</f>
        <v>689615</v>
      </c>
    </row>
    <row r="16" spans="1:8">
      <c r="A16" s="419" t="s">
        <v>297</v>
      </c>
      <c r="B16" s="233">
        <f>'SEGURIDAD SEIS B'!N11</f>
        <v>1151780</v>
      </c>
      <c r="C16" s="233">
        <f>'SEGURIDAD SEIS B'!O11</f>
        <v>1489560</v>
      </c>
      <c r="D16" s="233">
        <f>'SEGURIDAD SEIS B'!P11</f>
        <v>780221</v>
      </c>
      <c r="E16" s="233">
        <f>'SEGURIDAD SEIS B'!Q11</f>
        <v>1302322</v>
      </c>
      <c r="F16" s="233">
        <f>'SEGURIDAD SEIS B'!R11</f>
        <v>1859694</v>
      </c>
      <c r="G16" s="420">
        <f>'SEGURIDAD SEIS B'!S11</f>
        <v>6701721</v>
      </c>
      <c r="H16" s="293">
        <f t="shared" ref="H16:H22" si="2">SUM(B16:G16)</f>
        <v>13285298</v>
      </c>
    </row>
    <row r="17" spans="1:8">
      <c r="A17" s="419" t="s">
        <v>504</v>
      </c>
      <c r="B17" s="233">
        <f>'JUSTICIA SEIS B'!M10</f>
        <v>881642</v>
      </c>
      <c r="C17" s="233">
        <f>'JUSTICIA SEIS B'!N10</f>
        <v>1002487</v>
      </c>
      <c r="D17" s="233">
        <f>'JUSTICIA SEIS B'!O10</f>
        <v>531939</v>
      </c>
      <c r="E17" s="233">
        <f>'JUSTICIA SEIS B'!P10</f>
        <v>889548</v>
      </c>
      <c r="F17" s="233">
        <f>'JUSTICIA SEIS B'!Q10</f>
        <v>1111494</v>
      </c>
      <c r="G17" s="420">
        <f>'JUSTICIA SEIS B'!R10</f>
        <v>3077517</v>
      </c>
      <c r="H17" s="293">
        <f t="shared" si="2"/>
        <v>7494627</v>
      </c>
    </row>
    <row r="18" spans="1:8">
      <c r="A18" s="419" t="s">
        <v>295</v>
      </c>
      <c r="B18" s="233">
        <f>'RRGG SEIS B'!M8</f>
        <v>724798</v>
      </c>
      <c r="C18" s="233">
        <f>'RRGG SEIS B'!N8</f>
        <v>785402</v>
      </c>
      <c r="D18" s="233">
        <f>'RRGG SEIS B'!O8</f>
        <v>549029</v>
      </c>
      <c r="E18" s="233">
        <f>'RRGG SEIS B'!P8</f>
        <v>879063</v>
      </c>
      <c r="F18" s="233">
        <f>'RRGG SEIS B'!Q8</f>
        <v>1204863</v>
      </c>
      <c r="G18" s="420">
        <f>'RRGG SEIS B'!R8</f>
        <v>2564880</v>
      </c>
      <c r="H18" s="293">
        <f t="shared" si="2"/>
        <v>6708035</v>
      </c>
    </row>
    <row r="19" spans="1:8">
      <c r="A19" s="419" t="s">
        <v>234</v>
      </c>
      <c r="B19" s="233">
        <f>'UPV SEIS B'!M9</f>
        <v>191057</v>
      </c>
      <c r="C19" s="233">
        <f>'UPV SEIS B'!N9</f>
        <v>238149</v>
      </c>
      <c r="D19" s="233">
        <f>'UPV SEIS B'!O9</f>
        <v>131264</v>
      </c>
      <c r="E19" s="233">
        <f>'UPV SEIS B'!P9</f>
        <v>218506</v>
      </c>
      <c r="F19" s="233">
        <f>'UPV SEIS B'!Q9</f>
        <v>280502</v>
      </c>
      <c r="G19" s="420">
        <f>'UPV SEIS B'!R9</f>
        <v>953196</v>
      </c>
      <c r="H19" s="293">
        <f t="shared" si="2"/>
        <v>2012674</v>
      </c>
    </row>
    <row r="20" spans="1:8">
      <c r="A20" s="419" t="s">
        <v>363</v>
      </c>
      <c r="B20" s="233">
        <f>'EJIE SEIS B'!M7</f>
        <v>343075</v>
      </c>
      <c r="C20" s="233">
        <f>'EJIE SEIS B'!N7</f>
        <v>437018</v>
      </c>
      <c r="D20" s="233">
        <f>'EJIE SEIS B'!O7</f>
        <v>286718</v>
      </c>
      <c r="E20" s="233">
        <f>'EJIE SEIS B'!P7</f>
        <v>474137</v>
      </c>
      <c r="F20" s="233">
        <f>'EJIE SEIS B'!Q7</f>
        <v>671993</v>
      </c>
      <c r="G20" s="420">
        <f>'EJIE SEIS B'!R7</f>
        <v>2630804</v>
      </c>
      <c r="H20" s="293">
        <f t="shared" si="2"/>
        <v>4843745</v>
      </c>
    </row>
    <row r="21" spans="1:8">
      <c r="A21" s="419" t="s">
        <v>506</v>
      </c>
      <c r="B21" s="233">
        <f>'EITB SEIS B'!M8</f>
        <v>850681</v>
      </c>
      <c r="C21" s="233">
        <f>'EITB SEIS B'!N8</f>
        <v>1052525</v>
      </c>
      <c r="D21" s="233">
        <f>'EITB SEIS B'!O8</f>
        <v>604356</v>
      </c>
      <c r="E21" s="233">
        <f>'EITB SEIS B'!P8</f>
        <v>955230</v>
      </c>
      <c r="F21" s="233">
        <f>'EITB SEIS B'!Q8</f>
        <v>1319274</v>
      </c>
      <c r="G21" s="420">
        <f>'EITB SEIS B'!R8</f>
        <v>4479467</v>
      </c>
      <c r="H21" s="293">
        <f t="shared" si="2"/>
        <v>9261533</v>
      </c>
    </row>
    <row r="22" spans="1:8" s="461" customFormat="1" ht="13.5" thickBot="1">
      <c r="A22" s="421" t="s">
        <v>555</v>
      </c>
      <c r="B22" s="422">
        <f>'PARQUES TECNOLÓGICOS SEIS B'!M11</f>
        <v>246976.40640000001</v>
      </c>
      <c r="C22" s="422">
        <f>'PARQUES TECNOLÓGICOS SEIS B'!N11</f>
        <v>197126.8296</v>
      </c>
      <c r="D22" s="422">
        <f>'PARQUES TECNOLÓGICOS SEIS B'!O11</f>
        <v>204425.47360000003</v>
      </c>
      <c r="E22" s="422">
        <f>'PARQUES TECNOLÓGICOS SEIS B'!P11</f>
        <v>200100.9376</v>
      </c>
      <c r="F22" s="422">
        <f>'PARQUES TECNOLÓGICOS SEIS B'!Q11</f>
        <v>270562.83136000001</v>
      </c>
      <c r="G22" s="423">
        <f>'PARQUES TECNOLÓGICOS SEIS B'!R11</f>
        <v>623068.06429999997</v>
      </c>
      <c r="H22" s="293">
        <f t="shared" si="2"/>
        <v>1742260.5428599999</v>
      </c>
    </row>
    <row r="23" spans="1:8" ht="13.5" thickTop="1">
      <c r="A23" s="176" t="s">
        <v>510</v>
      </c>
      <c r="B23" s="293">
        <f>SUM(B15:B22)</f>
        <v>4446874.4063999997</v>
      </c>
      <c r="C23" s="293">
        <f t="shared" ref="C23:G23" si="3">SUM(C15:C22)</f>
        <v>5278224.8295999998</v>
      </c>
      <c r="D23" s="293">
        <f t="shared" si="3"/>
        <v>3126460.4736000001</v>
      </c>
      <c r="E23" s="293">
        <f t="shared" si="3"/>
        <v>4983679.9375999998</v>
      </c>
      <c r="F23" s="293">
        <f t="shared" si="3"/>
        <v>6807076.8313600002</v>
      </c>
      <c r="G23" s="293">
        <f t="shared" si="3"/>
        <v>21395471.064300001</v>
      </c>
      <c r="H23" s="293">
        <f>SUM(H15:H22)</f>
        <v>46037787.542860001</v>
      </c>
    </row>
    <row r="25" spans="1:8">
      <c r="A25" s="427" t="s">
        <v>503</v>
      </c>
    </row>
    <row r="26" spans="1:8" ht="13.5" thickBot="1">
      <c r="A26" s="404"/>
    </row>
    <row r="27" spans="1:8" ht="13.5" thickTop="1">
      <c r="A27" s="424" t="s">
        <v>231</v>
      </c>
      <c r="B27" s="425" t="s">
        <v>511</v>
      </c>
      <c r="C27" s="425" t="s">
        <v>512</v>
      </c>
      <c r="D27" s="426" t="s">
        <v>513</v>
      </c>
      <c r="E27" s="428" t="s">
        <v>509</v>
      </c>
      <c r="F27" s="404"/>
      <c r="G27" s="404"/>
    </row>
    <row r="28" spans="1:8">
      <c r="A28" s="419" t="s">
        <v>340</v>
      </c>
      <c r="B28" s="233">
        <f>'EDUCACIÓN TRES'!M27</f>
        <v>1019613</v>
      </c>
      <c r="C28" s="233">
        <f>'EDUCACIÓN TRES'!N27</f>
        <v>1910150</v>
      </c>
      <c r="D28" s="420">
        <f>'EDUCACIÓN TRES'!O27</f>
        <v>1001644</v>
      </c>
      <c r="E28" s="293">
        <f>SUM(B28:D28)</f>
        <v>3931407</v>
      </c>
    </row>
    <row r="29" spans="1:8">
      <c r="A29" s="419" t="s">
        <v>297</v>
      </c>
      <c r="B29" s="233">
        <f>'SEGURIDAD TRES'!K21</f>
        <v>897357</v>
      </c>
      <c r="C29" s="233">
        <f>'SEGURIDAD TRES'!L21</f>
        <v>1836270</v>
      </c>
      <c r="D29" s="420">
        <f>'SEGURIDAD TRES'!M21</f>
        <v>2084744</v>
      </c>
      <c r="E29" s="293">
        <f t="shared" ref="E29:E40" si="4">SUM(B29:D29)</f>
        <v>4818371</v>
      </c>
    </row>
    <row r="30" spans="1:8">
      <c r="A30" s="419" t="s">
        <v>504</v>
      </c>
      <c r="B30" s="233">
        <f>'JUSTICIA TRES'!J8</f>
        <v>336553</v>
      </c>
      <c r="C30" s="233">
        <f>'JUSTICIA TRES'!K8</f>
        <v>598773</v>
      </c>
      <c r="D30" s="420">
        <f>'JUSTICIA TRES'!L8</f>
        <v>350135</v>
      </c>
      <c r="E30" s="293">
        <f t="shared" si="4"/>
        <v>1285461</v>
      </c>
    </row>
    <row r="31" spans="1:8">
      <c r="A31" s="419" t="s">
        <v>295</v>
      </c>
      <c r="B31" s="233">
        <f>'RRGG TRES'!J9</f>
        <v>191550</v>
      </c>
      <c r="C31" s="233">
        <f>'RRGG TRES'!K9</f>
        <v>349003</v>
      </c>
      <c r="D31" s="420">
        <f>'RRGG TRES'!L9</f>
        <v>284151</v>
      </c>
      <c r="E31" s="293">
        <f t="shared" si="4"/>
        <v>824704</v>
      </c>
    </row>
    <row r="32" spans="1:8">
      <c r="A32" s="419" t="s">
        <v>236</v>
      </c>
      <c r="B32" s="233">
        <f>'LEHENDAKARITZA TRES'!J7</f>
        <v>120815</v>
      </c>
      <c r="C32" s="233">
        <f>'LEHENDAKARITZA TRES'!K7</f>
        <v>216351</v>
      </c>
      <c r="D32" s="420">
        <f>'LEHENDAKARITZA TRES'!L7</f>
        <v>200037</v>
      </c>
      <c r="E32" s="293">
        <f t="shared" si="4"/>
        <v>537203</v>
      </c>
    </row>
    <row r="33" spans="1:5">
      <c r="A33" s="419" t="s">
        <v>234</v>
      </c>
      <c r="B33" s="233">
        <f>'UPV TRES'!K19</f>
        <v>1509891</v>
      </c>
      <c r="C33" s="233">
        <f>'UPV TRES'!L19</f>
        <v>2687800</v>
      </c>
      <c r="D33" s="420">
        <f>'UPV TRES'!M19</f>
        <v>1841832</v>
      </c>
      <c r="E33" s="293">
        <f t="shared" si="4"/>
        <v>6039523</v>
      </c>
    </row>
    <row r="34" spans="1:5">
      <c r="A34" s="419" t="s">
        <v>505</v>
      </c>
      <c r="B34" s="233">
        <f>'CULTURA TRES'!J7</f>
        <v>102510</v>
      </c>
      <c r="C34" s="233">
        <f>'CULTURA TRES'!K7</f>
        <v>180276</v>
      </c>
      <c r="D34" s="420">
        <f>'CULTURA TRES'!L7</f>
        <v>147301</v>
      </c>
      <c r="E34" s="293">
        <f t="shared" si="4"/>
        <v>430087</v>
      </c>
    </row>
    <row r="35" spans="1:5">
      <c r="A35" s="419" t="s">
        <v>356</v>
      </c>
      <c r="B35" s="233">
        <f>'VISESA TRES'!J7</f>
        <v>107786</v>
      </c>
      <c r="C35" s="233">
        <f>'VISESA TRES'!K7</f>
        <v>195023</v>
      </c>
      <c r="D35" s="420">
        <f>'VISESA TRES'!L7</f>
        <v>122370</v>
      </c>
      <c r="E35" s="293">
        <f t="shared" si="4"/>
        <v>425179</v>
      </c>
    </row>
    <row r="36" spans="1:5">
      <c r="A36" s="419" t="s">
        <v>357</v>
      </c>
      <c r="B36" s="233">
        <f>'LANBIDE TRES'!J8</f>
        <v>76039</v>
      </c>
      <c r="C36" s="233">
        <f>'LANBIDE TRES'!K8</f>
        <v>149379</v>
      </c>
      <c r="D36" s="420">
        <f>'LANBIDE TRES'!L8</f>
        <v>97783</v>
      </c>
      <c r="E36" s="293">
        <f t="shared" si="4"/>
        <v>323201</v>
      </c>
    </row>
    <row r="37" spans="1:5">
      <c r="A37" s="419" t="s">
        <v>358</v>
      </c>
      <c r="B37" s="233">
        <f>'NEIKER TRES'!J8</f>
        <v>569771</v>
      </c>
      <c r="C37" s="233">
        <f>'NEIKER TRES'!K8</f>
        <v>1077449</v>
      </c>
      <c r="D37" s="420">
        <f>'NEIKER TRES'!L8</f>
        <v>1059628</v>
      </c>
      <c r="E37" s="293">
        <f t="shared" si="4"/>
        <v>2706848</v>
      </c>
    </row>
    <row r="38" spans="1:5">
      <c r="A38" s="419" t="s">
        <v>396</v>
      </c>
      <c r="B38" s="233">
        <f>'ITELAZPI TRES'!J38</f>
        <v>1013738.75</v>
      </c>
      <c r="C38" s="233">
        <f>'ITELAZPI TRES'!K38</f>
        <v>1982833.95</v>
      </c>
      <c r="D38" s="420">
        <f>'ITELAZPI TRES'!L38</f>
        <v>2477179.4699999997</v>
      </c>
      <c r="E38" s="293">
        <f t="shared" si="4"/>
        <v>5473752.1699999999</v>
      </c>
    </row>
    <row r="39" spans="1:5">
      <c r="A39" s="419" t="s">
        <v>507</v>
      </c>
      <c r="B39" s="233">
        <f>'EUSKOTREN TRES'!J7</f>
        <v>84558</v>
      </c>
      <c r="C39" s="233">
        <f>'EUSKOTREN TRES'!K7</f>
        <v>170424</v>
      </c>
      <c r="D39" s="420">
        <f>'EUSKOTREN TRES'!L7</f>
        <v>190454</v>
      </c>
      <c r="E39" s="293">
        <f t="shared" si="4"/>
        <v>445436</v>
      </c>
    </row>
    <row r="40" spans="1:5" s="461" customFormat="1" ht="13.5" thickBot="1">
      <c r="A40" s="421" t="s">
        <v>555</v>
      </c>
      <c r="B40" s="422">
        <f>'PARQUES TECNOLÓGICOS TRES'!J8</f>
        <v>117547.07519999999</v>
      </c>
      <c r="C40" s="422">
        <f>'PARQUES TECNOLÓGICOS TRES'!K8</f>
        <v>193624.92800000001</v>
      </c>
      <c r="D40" s="423">
        <f>'PARQUES TECNOLÓGICOS TRES'!L8</f>
        <v>158050.95680000001</v>
      </c>
      <c r="E40" s="293">
        <f t="shared" si="4"/>
        <v>469222.96000000008</v>
      </c>
    </row>
    <row r="41" spans="1:5" ht="13.5" thickTop="1">
      <c r="A41" s="176" t="s">
        <v>510</v>
      </c>
      <c r="B41" s="293">
        <f>SUM(B28:B40)</f>
        <v>6147728.8251999998</v>
      </c>
      <c r="C41" s="293">
        <f t="shared" ref="C41:D41" si="5">SUM(C28:C40)</f>
        <v>11547356.877999999</v>
      </c>
      <c r="D41" s="293">
        <f t="shared" si="5"/>
        <v>10015309.4268</v>
      </c>
      <c r="E41" s="293">
        <f>SUM(E28:E40)</f>
        <v>27710395.130000003</v>
      </c>
    </row>
    <row r="43" spans="1:5">
      <c r="A43" t="s">
        <v>508</v>
      </c>
    </row>
    <row r="44" spans="1:5" s="404" customFormat="1" ht="13.5" thickBot="1"/>
    <row r="45" spans="1:5" s="404" customFormat="1" ht="13.5" thickTop="1">
      <c r="A45" s="424" t="s">
        <v>231</v>
      </c>
      <c r="B45" s="426" t="s">
        <v>433</v>
      </c>
    </row>
    <row r="46" spans="1:5">
      <c r="A46" s="419" t="s">
        <v>298</v>
      </c>
      <c r="B46" s="420">
        <f>H4+H15</f>
        <v>1181579</v>
      </c>
    </row>
    <row r="47" spans="1:5">
      <c r="A47" s="419" t="s">
        <v>297</v>
      </c>
      <c r="B47" s="420">
        <f>H5+H16+E29</f>
        <v>19100815</v>
      </c>
    </row>
    <row r="48" spans="1:5">
      <c r="A48" s="419" t="s">
        <v>504</v>
      </c>
      <c r="B48" s="420">
        <f>H6+H17+E30</f>
        <v>9344996</v>
      </c>
    </row>
    <row r="49" spans="1:4">
      <c r="A49" s="419" t="s">
        <v>295</v>
      </c>
      <c r="B49" s="420">
        <f>H7+H18+E31</f>
        <v>8312549</v>
      </c>
    </row>
    <row r="50" spans="1:4">
      <c r="A50" s="419" t="s">
        <v>234</v>
      </c>
      <c r="B50" s="420">
        <f>H8+H19+E33</f>
        <v>36018069</v>
      </c>
    </row>
    <row r="51" spans="1:4">
      <c r="A51" s="419" t="s">
        <v>349</v>
      </c>
      <c r="B51" s="420">
        <f>H9</f>
        <v>479631</v>
      </c>
    </row>
    <row r="52" spans="1:4">
      <c r="A52" s="419" t="s">
        <v>363</v>
      </c>
      <c r="B52" s="420">
        <f>H20</f>
        <v>4843745</v>
      </c>
    </row>
    <row r="53" spans="1:4">
      <c r="A53" s="419" t="s">
        <v>506</v>
      </c>
      <c r="B53" s="420">
        <f>H21</f>
        <v>9261533</v>
      </c>
    </row>
    <row r="54" spans="1:4">
      <c r="A54" s="419" t="s">
        <v>340</v>
      </c>
      <c r="B54" s="420">
        <f>E28</f>
        <v>3931407</v>
      </c>
    </row>
    <row r="55" spans="1:4">
      <c r="A55" s="419" t="s">
        <v>236</v>
      </c>
      <c r="B55" s="420">
        <f>E32</f>
        <v>537203</v>
      </c>
    </row>
    <row r="56" spans="1:4">
      <c r="A56" s="419" t="s">
        <v>505</v>
      </c>
      <c r="B56" s="420">
        <f t="shared" ref="B56:B61" si="6">E34</f>
        <v>430087</v>
      </c>
    </row>
    <row r="57" spans="1:4">
      <c r="A57" s="419" t="s">
        <v>356</v>
      </c>
      <c r="B57" s="420">
        <f t="shared" si="6"/>
        <v>425179</v>
      </c>
    </row>
    <row r="58" spans="1:4">
      <c r="A58" s="419" t="s">
        <v>357</v>
      </c>
      <c r="B58" s="420">
        <f t="shared" si="6"/>
        <v>323201</v>
      </c>
    </row>
    <row r="59" spans="1:4">
      <c r="A59" s="419" t="s">
        <v>358</v>
      </c>
      <c r="B59" s="420">
        <f t="shared" si="6"/>
        <v>2706848</v>
      </c>
    </row>
    <row r="60" spans="1:4">
      <c r="A60" s="419" t="s">
        <v>396</v>
      </c>
      <c r="B60" s="420">
        <f t="shared" si="6"/>
        <v>5473752.1699999999</v>
      </c>
    </row>
    <row r="61" spans="1:4">
      <c r="A61" s="419" t="s">
        <v>507</v>
      </c>
      <c r="B61" s="420">
        <f t="shared" si="6"/>
        <v>445436</v>
      </c>
    </row>
    <row r="62" spans="1:4" s="461" customFormat="1" ht="13.5" thickBot="1">
      <c r="A62" s="471" t="s">
        <v>555</v>
      </c>
      <c r="B62" s="423">
        <f>H22+E40</f>
        <v>2211483.5028599999</v>
      </c>
    </row>
    <row r="63" spans="1:4" ht="13.5" thickTop="1">
      <c r="A63" s="176" t="s">
        <v>245</v>
      </c>
      <c r="B63" s="293">
        <f>SUM(B46:B62)</f>
        <v>105027513.67286</v>
      </c>
      <c r="D63" s="293"/>
    </row>
    <row r="64" spans="1:4" s="413" customFormat="1" ht="13.5" thickBot="1"/>
    <row r="65" spans="1:19" ht="14.25" thickTop="1" thickBot="1">
      <c r="A65" s="316"/>
      <c r="B65" s="446" t="s">
        <v>534</v>
      </c>
      <c r="C65" s="447"/>
      <c r="D65" s="447"/>
      <c r="E65" s="447"/>
      <c r="F65" s="447"/>
      <c r="G65" s="448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</row>
    <row r="66" spans="1:19" ht="13.5" thickTop="1">
      <c r="A66" s="430" t="s">
        <v>521</v>
      </c>
      <c r="B66" s="438">
        <v>1</v>
      </c>
      <c r="C66" s="438">
        <v>2</v>
      </c>
      <c r="D66" s="438">
        <v>3</v>
      </c>
      <c r="E66" s="438">
        <v>4</v>
      </c>
      <c r="F66" s="438">
        <v>5</v>
      </c>
      <c r="G66" s="439">
        <v>6</v>
      </c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</row>
    <row r="67" spans="1:19" ht="13.5" thickBot="1">
      <c r="A67" s="431" t="s">
        <v>522</v>
      </c>
      <c r="B67" s="432" t="s">
        <v>528</v>
      </c>
      <c r="C67" s="432" t="s">
        <v>528</v>
      </c>
      <c r="D67" s="432" t="s">
        <v>528</v>
      </c>
      <c r="E67" s="432" t="s">
        <v>528</v>
      </c>
      <c r="F67" s="432" t="s">
        <v>528</v>
      </c>
      <c r="G67" s="433" t="s">
        <v>528</v>
      </c>
    </row>
    <row r="68" spans="1:19" ht="13.5" thickTop="1">
      <c r="A68" s="436" t="s">
        <v>523</v>
      </c>
      <c r="B68" s="451">
        <f>'EDUCACIÓN TRES'!M41+'SEGURIDAD TRES'!K216+'RRGG TRES'!J56+'LEHENDAKARITZA TRES'!J21+'UPV TRES'!K33+'CULTURA TRES'!J21+'VISESA TRES'!J21+'LANBIDE TRES'!J22+'NEIKER TRES'!J22+'ITELAZPI TRES'!J52+'EUSKOTREN TRES'!J21+'PARQUES TECNOLÓGICOS TRES'!J22</f>
        <v>1015729</v>
      </c>
      <c r="C68" s="455">
        <f>'EDUCACIÓN TRES'!N41+'SEGURIDAD TRES'!L216+'RRGG TRES'!K56+'LEHENDAKARITZA TRES'!K21+'UPV TRES'!L33+'CULTURA TRES'!K21+'VISESA TRES'!K21+'LANBIDE TRES'!K22+'NEIKER TRES'!K22+'ITELAZPI TRES'!K52+'EUSKOTREN TRES'!K21+'PARQUES TECNOLÓGICOS TRES'!K22</f>
        <v>1826042</v>
      </c>
      <c r="D68" s="452">
        <f>'EDUCACIÓN TRES'!O41+'SEGURIDAD TRES'!M216+'RRGG TRES'!L56+'LEHENDAKARITZA TRES'!L21+'UPV TRES'!M33+'CULTURA TRES'!L21+'VISESA TRES'!L21+'LANBIDE TRES'!L22+'NEIKER TRES'!L22+'ITELAZPI TRES'!L52+'EUSKOTREN TRES'!L21+'PARQUES TECNOLÓGICOS TRES'!L22</f>
        <v>1299420</v>
      </c>
      <c r="E68" s="434"/>
      <c r="F68" s="434"/>
      <c r="G68" s="435"/>
      <c r="H68" s="293"/>
    </row>
    <row r="69" spans="1:19">
      <c r="A69" s="436" t="s">
        <v>335</v>
      </c>
      <c r="B69" s="453">
        <f>'SALUD SEIS A'!M34+'SEGURIDAD SEIS A'!N21+'JUSTICIA SEIS A'!M21+'RRGG SEIS A'!M31+'UPV SEIS A'!N32+'MUSIKENE SEIS A'!N21</f>
        <v>333559</v>
      </c>
      <c r="C69" s="456">
        <f>'SALUD SEIS A'!N34+'SEGURIDAD SEIS A'!O21+'JUSTICIA SEIS A'!N21+'RRGG SEIS A'!N31+'UPV SEIS A'!O32+'MUSIKENE SEIS A'!O21</f>
        <v>404086</v>
      </c>
      <c r="D69" s="449">
        <f>'SALUD SEIS A'!O34+'SEGURIDAD SEIS A'!P21+'JUSTICIA SEIS A'!O21+'RRGG SEIS A'!O31+'UPV SEIS A'!P32+'MUSIKENE SEIS A'!P21</f>
        <v>209492</v>
      </c>
      <c r="E69" s="456">
        <f>'SALUD SEIS A'!P34+'SEGURIDAD SEIS A'!Q21+'JUSTICIA SEIS A'!P21+'RRGG SEIS A'!P31+'UPV SEIS A'!Q32+'MUSIKENE SEIS A'!Q21</f>
        <v>347967</v>
      </c>
      <c r="F69" s="449">
        <f>'SALUD SEIS A'!Q34+'SEGURIDAD SEIS A'!R21+'JUSTICIA SEIS A'!Q21+'RRGG SEIS A'!Q31+'UPV SEIS A'!R32+'MUSIKENE SEIS A'!R21</f>
        <v>454797</v>
      </c>
      <c r="G69" s="458">
        <f>'SALUD SEIS A'!R34+'SEGURIDAD SEIS A'!S21+'JUSTICIA SEIS A'!R21+'RRGG SEIS A'!R31+'UPV SEIS A'!S32+'MUSIKENE SEIS A'!S21</f>
        <v>1578407</v>
      </c>
      <c r="H69" s="293"/>
    </row>
    <row r="70" spans="1:19" ht="13.5" thickBot="1">
      <c r="A70" s="437" t="s">
        <v>336</v>
      </c>
      <c r="B70" s="454">
        <f>'SALUD SEIS B'!M21+'SEGURIDAD SEIS B'!N25+'JUSTICIA SEIS B'!M24+'RRGG SEIS B'!M22+'UPV SEIS B'!M23+'EJIE SEIS B'!M21+'EITB SEIS B'!M22+'PARQUES TECNOLÓGICOS SEIS B'!M25</f>
        <v>1674421.4064</v>
      </c>
      <c r="C70" s="457">
        <f>'SALUD SEIS B'!N21+'SEGURIDAD SEIS B'!O25+'JUSTICIA SEIS B'!N24+'RRGG SEIS B'!N22+'UPV SEIS B'!N23+'EJIE SEIS B'!N21+'EITB SEIS B'!N22+'PARQUES TECNOLÓGICOS SEIS B'!N25</f>
        <v>1892031.8296000001</v>
      </c>
      <c r="D70" s="450">
        <f>'SALUD SEIS B'!O21+'SEGURIDAD SEIS B'!P25+'JUSTICIA SEIS B'!O24+'RRGG SEIS B'!O22+'UPV SEIS B'!O23+'EJIE SEIS B'!O21+'EITB SEIS B'!O22+'PARQUES TECNOLÓGICOS SEIS B'!O25</f>
        <v>1281221.4736000001</v>
      </c>
      <c r="E70" s="457">
        <f>'SALUD SEIS B'!P21+'SEGURIDAD SEIS B'!Q25+'JUSTICIA SEIS B'!P24+'RRGG SEIS B'!P22+'UPV SEIS B'!P23+'EJIE SEIS B'!P21+'EITB SEIS B'!P22+'PARQUES TECNOLÓGICOS SEIS B'!P25</f>
        <v>1966832.9376000001</v>
      </c>
      <c r="F70" s="450">
        <f>'SALUD SEIS B'!Q21+'SEGURIDAD SEIS B'!R25+'JUSTICIA SEIS B'!Q24+'RRGG SEIS B'!Q22+'UPV SEIS B'!Q23+'EJIE SEIS B'!Q21+'EITB SEIS B'!Q22+'PARQUES TECNOLÓGICOS SEIS B'!Q25</f>
        <v>2593756.8313600002</v>
      </c>
      <c r="G70" s="459">
        <f>'SALUD SEIS B'!R21+'SEGURIDAD SEIS B'!S25+'JUSTICIA SEIS B'!R24+'RRGG SEIS B'!R22+'UPV SEIS B'!R23+'EJIE SEIS B'!R21+'EITB SEIS B'!R22+'PARQUES TECNOLÓGICOS SEIS B'!R25</f>
        <v>7697715.0642999997</v>
      </c>
      <c r="H70" s="293"/>
    </row>
    <row r="71" spans="1:19" s="413" customFormat="1" ht="13.5" thickTop="1">
      <c r="A71" s="219"/>
      <c r="B71" s="89"/>
      <c r="C71" s="89"/>
      <c r="D71" s="89"/>
      <c r="E71" s="89"/>
      <c r="F71" s="89"/>
      <c r="G71" s="219"/>
      <c r="H71" s="293"/>
    </row>
    <row r="72" spans="1:19" ht="13.5" thickBot="1">
      <c r="A72" s="316"/>
      <c r="B72" s="316"/>
      <c r="C72" s="316"/>
      <c r="D72" s="316"/>
      <c r="E72" s="316"/>
      <c r="F72" s="316"/>
      <c r="G72" s="316"/>
      <c r="H72" s="293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</row>
    <row r="73" spans="1:19" ht="14.25" thickTop="1" thickBot="1">
      <c r="A73" s="316"/>
      <c r="B73" s="446" t="s">
        <v>535</v>
      </c>
      <c r="C73" s="447"/>
      <c r="D73" s="447"/>
      <c r="E73" s="447"/>
      <c r="F73" s="447"/>
      <c r="G73" s="448"/>
      <c r="H73" s="293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</row>
    <row r="74" spans="1:19" ht="13.5" thickTop="1">
      <c r="A74" s="430" t="s">
        <v>521</v>
      </c>
      <c r="B74" s="438">
        <v>1</v>
      </c>
      <c r="C74" s="438">
        <v>2</v>
      </c>
      <c r="D74" s="438">
        <v>3</v>
      </c>
      <c r="E74" s="438">
        <v>4</v>
      </c>
      <c r="F74" s="438">
        <v>5</v>
      </c>
      <c r="G74" s="439">
        <v>6</v>
      </c>
      <c r="H74" s="293"/>
    </row>
    <row r="75" spans="1:19" ht="13.5" thickBot="1">
      <c r="A75" s="431" t="s">
        <v>522</v>
      </c>
      <c r="B75" s="432" t="s">
        <v>528</v>
      </c>
      <c r="C75" s="432" t="s">
        <v>528</v>
      </c>
      <c r="D75" s="432" t="s">
        <v>528</v>
      </c>
      <c r="E75" s="432" t="s">
        <v>528</v>
      </c>
      <c r="F75" s="432" t="s">
        <v>528</v>
      </c>
      <c r="G75" s="433" t="s">
        <v>528</v>
      </c>
      <c r="H75" s="293"/>
      <c r="I75" s="293"/>
    </row>
    <row r="76" spans="1:19" ht="13.5" thickTop="1">
      <c r="A76" s="436" t="s">
        <v>523</v>
      </c>
      <c r="B76" s="451">
        <f>'EDUCACIÓN TRES'!M44+'SEGURIDAD TRES'!K219+'JUSTICIA TRES'!J25+'RRGG TRES'!J59+'LEHENDAKARITZA TRES'!J24+'UPV TRES'!K36+'CULTURA TRES'!J24+'VISESA TRES'!J24+'LANBIDE TRES'!J25+'NEIKER TRES'!J25+'ITELAZPI TRES'!J55+'EUSKOTREN TRES'!J24+'PARQUES TECNOLÓGICOS TRES'!J25</f>
        <v>913954</v>
      </c>
      <c r="C76" s="455">
        <f>'EDUCACIÓN TRES'!N44+'SEGURIDAD TRES'!L219+'JUSTICIA TRES'!K25+'RRGG TRES'!K59+'LEHENDAKARITZA TRES'!K24+'UPV TRES'!L36+'CULTURA TRES'!K24+'VISESA TRES'!K24+'LANBIDE TRES'!K25+'NEIKER TRES'!K25+'ITELAZPI TRES'!K55+'EUSKOTREN TRES'!K24+'PARQUES TECNOLÓGICOS TRES'!K25</f>
        <v>1676919</v>
      </c>
      <c r="D76" s="452">
        <f>'EDUCACIÓN TRES'!O44+'SEGURIDAD TRES'!M219+'JUSTICIA TRES'!L25+'RRGG TRES'!L59+'LEHENDAKARITZA TRES'!L24+'UPV TRES'!M36+'CULTURA TRES'!L24+'VISESA TRES'!L24+'LANBIDE TRES'!L25+'NEIKER TRES'!L25+'ITELAZPI TRES'!L55+'EUSKOTREN TRES'!L24+'PARQUES TECNOLÓGICOS TRES'!L25</f>
        <v>1020864</v>
      </c>
      <c r="E76" s="434"/>
      <c r="F76" s="434"/>
      <c r="G76" s="435"/>
      <c r="H76" s="293"/>
    </row>
    <row r="77" spans="1:19">
      <c r="A77" s="436" t="s">
        <v>335</v>
      </c>
      <c r="B77" s="453">
        <f>'SALUD SEIS A'!M37+'SEGURIDAD SEIS A'!N24+'JUSTICIA SEIS A'!M24+'RRGG SEIS A'!M34+'UPV SEIS A'!N35+'MUSIKENE SEIS A'!N24</f>
        <v>578414</v>
      </c>
      <c r="C77" s="456">
        <f>'SALUD SEIS A'!N37+'SEGURIDAD SEIS A'!O24+'JUSTICIA SEIS A'!N24+'RRGG SEIS A'!N34+'UPV SEIS A'!O35+'MUSIKENE SEIS A'!O24</f>
        <v>681532</v>
      </c>
      <c r="D77" s="449">
        <f>'SALUD SEIS A'!O37+'SEGURIDAD SEIS A'!P24+'JUSTICIA SEIS A'!O24+'RRGG SEIS A'!O34+'UPV SEIS A'!P35+'MUSIKENE SEIS A'!P24</f>
        <v>401939</v>
      </c>
      <c r="E77" s="456">
        <f>'SALUD SEIS A'!P37+'SEGURIDAD SEIS A'!Q24+'JUSTICIA SEIS A'!P24+'RRGG SEIS A'!P34+'UPV SEIS A'!Q35+'MUSIKENE SEIS A'!Q24</f>
        <v>614691</v>
      </c>
      <c r="F77" s="449">
        <f>'SALUD SEIS A'!Q37+'SEGURIDAD SEIS A'!R24+'JUSTICIA SEIS A'!Q24+'RRGG SEIS A'!Q34+'UPV SEIS A'!R35+'MUSIKENE SEIS A'!R24</f>
        <v>981424</v>
      </c>
      <c r="G77" s="458">
        <f>'SALUD SEIS A'!R37+'SEGURIDAD SEIS A'!S24+'JUSTICIA SEIS A'!R24+'RRGG SEIS A'!R34+'UPV SEIS A'!S35+'MUSIKENE SEIS A'!S24</f>
        <v>2421411</v>
      </c>
      <c r="H77" s="293"/>
    </row>
    <row r="78" spans="1:19" ht="13.5" thickBot="1">
      <c r="A78" s="437" t="s">
        <v>336</v>
      </c>
      <c r="B78" s="454">
        <f>'SALUD SEIS B'!M24+'SEGURIDAD SEIS B'!N28+'JUSTICIA SEIS B'!M27+'RRGG SEIS B'!M25+'UPV SEIS B'!M26+'EJIE SEIS B'!M24+'EITB SEIS B'!M25+'PARQUES TECNOLÓGICOS SEIS B'!M28</f>
        <v>541349</v>
      </c>
      <c r="C78" s="457">
        <f>'SALUD SEIS B'!N24+'SEGURIDAD SEIS B'!O28+'JUSTICIA SEIS B'!N27+'RRGG SEIS B'!N25+'UPV SEIS B'!N26+'EJIE SEIS B'!N24+'EITB SEIS B'!N25+'PARQUES TECNOLÓGICOS SEIS B'!N28</f>
        <v>619803</v>
      </c>
      <c r="D78" s="450">
        <f>'SALUD SEIS B'!O24+'SEGURIDAD SEIS B'!P28+'JUSTICIA SEIS B'!O27+'RRGG SEIS B'!O25+'UPV SEIS B'!O26+'EJIE SEIS B'!O24+'EITB SEIS B'!O25+'PARQUES TECNOLÓGICOS SEIS B'!O28</f>
        <v>347947</v>
      </c>
      <c r="E78" s="457">
        <f>'SALUD SEIS B'!P24+'SEGURIDAD SEIS B'!Q28+'JUSTICIA SEIS B'!P27+'RRGG SEIS B'!P25+'UPV SEIS B'!P26+'EJIE SEIS B'!P24+'EITB SEIS B'!P25+'PARQUES TECNOLÓGICOS SEIS B'!P28</f>
        <v>535511</v>
      </c>
      <c r="F78" s="450">
        <f>'SALUD SEIS B'!Q24+'SEGURIDAD SEIS B'!R28+'JUSTICIA SEIS B'!Q27+'RRGG SEIS B'!Q25+'UPV SEIS B'!Q26+'EJIE SEIS B'!Q24+'EITB SEIS B'!Q25+'PARQUES TECNOLÓGICOS SEIS B'!Q28</f>
        <v>784986</v>
      </c>
      <c r="G78" s="459">
        <f>'SALUD SEIS B'!R24+'SEGURIDAD SEIS B'!S28+'JUSTICIA SEIS B'!R27+'RRGG SEIS B'!R25+'UPV SEIS B'!R26+'EJIE SEIS B'!R24+'EITB SEIS B'!R25+'PARQUES TECNOLÓGICOS SEIS B'!R28</f>
        <v>1982759</v>
      </c>
      <c r="H78" s="293"/>
    </row>
    <row r="79" spans="1:19" s="413" customFormat="1" ht="13.5" thickTop="1">
      <c r="A79" s="219"/>
      <c r="B79" s="89"/>
      <c r="C79" s="89"/>
      <c r="D79" s="89"/>
      <c r="E79" s="89"/>
      <c r="F79" s="89"/>
      <c r="G79" s="219"/>
      <c r="H79" s="293"/>
    </row>
    <row r="80" spans="1:19" ht="13.5" thickBot="1">
      <c r="H80" s="293"/>
    </row>
    <row r="81" spans="1:8" ht="14.25" thickTop="1" thickBot="1">
      <c r="A81" s="316"/>
      <c r="B81" s="446" t="s">
        <v>536</v>
      </c>
      <c r="C81" s="447"/>
      <c r="D81" s="447"/>
      <c r="E81" s="447"/>
      <c r="F81" s="447"/>
      <c r="G81" s="448"/>
      <c r="H81" s="293"/>
    </row>
    <row r="82" spans="1:8" ht="13.5" thickTop="1">
      <c r="A82" s="430" t="s">
        <v>521</v>
      </c>
      <c r="B82" s="438">
        <v>1</v>
      </c>
      <c r="C82" s="438">
        <v>2</v>
      </c>
      <c r="D82" s="438">
        <v>3</v>
      </c>
      <c r="E82" s="438">
        <v>4</v>
      </c>
      <c r="F82" s="438">
        <v>5</v>
      </c>
      <c r="G82" s="439">
        <v>6</v>
      </c>
      <c r="H82" s="293"/>
    </row>
    <row r="83" spans="1:8" ht="13.5" thickBot="1">
      <c r="A83" s="431" t="s">
        <v>522</v>
      </c>
      <c r="B83" s="432" t="s">
        <v>528</v>
      </c>
      <c r="C83" s="432" t="s">
        <v>528</v>
      </c>
      <c r="D83" s="432" t="s">
        <v>528</v>
      </c>
      <c r="E83" s="432" t="s">
        <v>528</v>
      </c>
      <c r="F83" s="432" t="s">
        <v>528</v>
      </c>
      <c r="G83" s="433" t="s">
        <v>528</v>
      </c>
      <c r="H83" s="293"/>
    </row>
    <row r="84" spans="1:8" ht="13.5" thickTop="1">
      <c r="A84" s="436" t="s">
        <v>523</v>
      </c>
      <c r="B84" s="451">
        <f>'EDUCACIÓN TRES'!M47+'SEGURIDAD TRES'!K222+'JUSTICIA TRES'!J28+'RRGG TRES'!J62+'LEHENDAKARITZA TRES'!J27+'UPV TRES'!K39+'CULTURA TRES'!J27+'VISESA TRES'!J27+'LANBIDE TRES'!J28+'NEIKER TRES'!J28+'ITELAZPI TRES'!J58+'EUSKOTREN TRES'!J27+'PARQUES TECNOLÓGICOS TRES'!J28</f>
        <v>1175198</v>
      </c>
      <c r="C84" s="455">
        <f>'EDUCACIÓN TRES'!N47+'SEGURIDAD TRES'!L222+'JUSTICIA TRES'!K28+'RRGG TRES'!K62+'LEHENDAKARITZA TRES'!K27+'UPV TRES'!L39+'CULTURA TRES'!K27+'VISESA TRES'!K27+'LANBIDE TRES'!K28+'NEIKER TRES'!K28+'ITELAZPI TRES'!K58+'EUSKOTREN TRES'!K27+'PARQUES TECNOLÓGICOS TRES'!K28</f>
        <v>2108509</v>
      </c>
      <c r="D84" s="452">
        <f>'EDUCACIÓN TRES'!O47+'SEGURIDAD TRES'!M222+'JUSTICIA TRES'!L28+'RRGG TRES'!L62+'LEHENDAKARITZA TRES'!L27+'UPV TRES'!M39+'CULTURA TRES'!L27+'VISESA TRES'!L27+'LANBIDE TRES'!L28+'NEIKER TRES'!L28+'ITELAZPI TRES'!L58+'EUSKOTREN TRES'!L27+'PARQUES TECNOLÓGICOS TRES'!L28</f>
        <v>1276350</v>
      </c>
      <c r="E84" s="434"/>
      <c r="F84" s="434"/>
      <c r="G84" s="435"/>
      <c r="H84" s="293"/>
    </row>
    <row r="85" spans="1:8">
      <c r="A85" s="436" t="s">
        <v>335</v>
      </c>
      <c r="B85" s="453">
        <f>'SALUD SEIS A'!M40+'SEGURIDAD SEIS A'!N27+'JUSTICIA SEIS A'!M27+'RRGG SEIS A'!M37+'UPV SEIS A'!N38+'MUSIKENE SEIS A'!N27</f>
        <v>2520491</v>
      </c>
      <c r="C85" s="456">
        <f>'SALUD SEIS A'!N40+'SEGURIDAD SEIS A'!O27+'JUSTICIA SEIS A'!N27+'RRGG SEIS A'!N37+'UPV SEIS A'!O38+'MUSIKENE SEIS A'!O27</f>
        <v>3132696</v>
      </c>
      <c r="D85" s="449">
        <f>'SALUD SEIS A'!O40+'SEGURIDAD SEIS A'!P27+'JUSTICIA SEIS A'!O27+'RRGG SEIS A'!O37+'UPV SEIS A'!P38+'MUSIKENE SEIS A'!P27</f>
        <v>1741992</v>
      </c>
      <c r="E85" s="456">
        <f>'SALUD SEIS A'!P40+'SEGURIDAD SEIS A'!Q27+'JUSTICIA SEIS A'!P27+'RRGG SEIS A'!P37+'UPV SEIS A'!Q38+'MUSIKENE SEIS A'!Q27</f>
        <v>2869335</v>
      </c>
      <c r="F85" s="449">
        <f>'SALUD SEIS A'!Q40+'SEGURIDAD SEIS A'!R27+'JUSTICIA SEIS A'!Q27+'RRGG SEIS A'!Q37+'UPV SEIS A'!R38+'MUSIKENE SEIS A'!R27</f>
        <v>2844722</v>
      </c>
      <c r="G85" s="458">
        <f>'SALUD SEIS A'!R40+'SEGURIDAD SEIS A'!S27+'JUSTICIA SEIS A'!R27+'RRGG SEIS A'!R37+'UPV SEIS A'!S38+'MUSIKENE SEIS A'!S27</f>
        <v>9162376</v>
      </c>
      <c r="H85" s="293"/>
    </row>
    <row r="86" spans="1:8" ht="13.5" thickBot="1">
      <c r="A86" s="437" t="s">
        <v>336</v>
      </c>
      <c r="B86" s="454">
        <f>'SALUD SEIS B'!M27+'SEGURIDAD SEIS B'!N31+'JUSTICIA SEIS B'!M30+'RRGG SEIS B'!M28+'UPV SEIS B'!M29+'EJIE SEIS B'!M27+'EITB SEIS B'!M28+'PARQUES TECNOLÓGICOS SEIS B'!M31</f>
        <v>2110467</v>
      </c>
      <c r="C86" s="457">
        <f>'SALUD SEIS B'!N27+'SEGURIDAD SEIS B'!O31+'JUSTICIA SEIS B'!N30+'RRGG SEIS B'!N28+'UPV SEIS B'!N29+'EJIE SEIS B'!N27+'EITB SEIS B'!N28+'PARQUES TECNOLÓGICOS SEIS B'!N31</f>
        <v>2612514</v>
      </c>
      <c r="D86" s="450">
        <f>'SALUD SEIS B'!O27+'SEGURIDAD SEIS B'!P31+'JUSTICIA SEIS B'!O30+'RRGG SEIS B'!O28+'UPV SEIS B'!O29+'EJIE SEIS B'!O27+'EITB SEIS B'!O28+'PARQUES TECNOLÓGICOS SEIS B'!O31</f>
        <v>1431724</v>
      </c>
      <c r="E86" s="457">
        <f>'SALUD SEIS B'!P27+'SEGURIDAD SEIS B'!Q31+'JUSTICIA SEIS B'!P30+'RRGG SEIS B'!P28+'UPV SEIS B'!P29+'EJIE SEIS B'!P27+'EITB SEIS B'!P28+'PARQUES TECNOLÓGICOS SEIS B'!P31</f>
        <v>2373029</v>
      </c>
      <c r="F86" s="450">
        <f>'SALUD SEIS B'!Q27+'SEGURIDAD SEIS B'!R31+'JUSTICIA SEIS B'!Q30+'RRGG SEIS B'!Q28+'UPV SEIS B'!Q29+'EJIE SEIS B'!Q27+'EITB SEIS B'!Q28+'PARQUES TECNOLÓGICOS SEIS B'!Q31</f>
        <v>3250107</v>
      </c>
      <c r="G86" s="459">
        <f>'SALUD SEIS B'!R27+'SEGURIDAD SEIS B'!S31+'JUSTICIA SEIS B'!R30+'RRGG SEIS B'!R28+'UPV SEIS B'!R29+'EJIE SEIS B'!R27+'EITB SEIS B'!R28+'PARQUES TECNOLÓGICOS SEIS B'!R31</f>
        <v>10970640</v>
      </c>
      <c r="H86" s="293"/>
    </row>
    <row r="87" spans="1:8" ht="13.5" thickTop="1">
      <c r="H87" s="293"/>
    </row>
    <row r="88" spans="1:8" ht="13.5" thickBot="1">
      <c r="H88" s="293"/>
    </row>
    <row r="89" spans="1:8" ht="14.25" thickTop="1" thickBot="1">
      <c r="A89" s="316"/>
      <c r="B89" s="446" t="s">
        <v>520</v>
      </c>
      <c r="C89" s="447"/>
      <c r="D89" s="447"/>
      <c r="E89" s="447"/>
      <c r="F89" s="447"/>
      <c r="G89" s="448"/>
      <c r="H89" s="293"/>
    </row>
    <row r="90" spans="1:8" ht="13.5" thickTop="1">
      <c r="A90" s="430" t="s">
        <v>521</v>
      </c>
      <c r="B90" s="438">
        <v>1</v>
      </c>
      <c r="C90" s="438">
        <v>2</v>
      </c>
      <c r="D90" s="438">
        <v>3</v>
      </c>
      <c r="E90" s="438">
        <v>4</v>
      </c>
      <c r="F90" s="438">
        <v>5</v>
      </c>
      <c r="G90" s="439">
        <v>6</v>
      </c>
      <c r="H90" s="293"/>
    </row>
    <row r="91" spans="1:8" ht="13.5" thickBot="1">
      <c r="A91" s="431" t="s">
        <v>522</v>
      </c>
      <c r="B91" s="432" t="s">
        <v>528</v>
      </c>
      <c r="C91" s="432" t="s">
        <v>528</v>
      </c>
      <c r="D91" s="432" t="s">
        <v>528</v>
      </c>
      <c r="E91" s="432" t="s">
        <v>528</v>
      </c>
      <c r="F91" s="432" t="s">
        <v>528</v>
      </c>
      <c r="G91" s="433" t="s">
        <v>528</v>
      </c>
      <c r="H91" s="293"/>
    </row>
    <row r="92" spans="1:8" ht="13.5" thickTop="1">
      <c r="A92" s="436" t="s">
        <v>523</v>
      </c>
      <c r="B92" s="451">
        <f>'EDUCACIÓN TRES'!M31+'SEGURIDAD TRES'!K206+'JUSTICIA TRES'!J12+'RRGG TRES'!J46+'LEHENDAKARITZA TRES'!J11+'UPV TRES'!K23+'CULTURA TRES'!J11+'VISESA TRES'!J11+'LANBIDE TRES'!J12+'NEIKER TRES'!J12+'ITELAZPI TRES'!J42+'EUSKOTREN TRES'!J11+'PARQUES TECNOLÓGICOS TRES'!J12</f>
        <v>1162396.4452000002</v>
      </c>
      <c r="C92" s="455">
        <f>'EDUCACIÓN TRES'!N31+'SEGURIDAD TRES'!L206+'JUSTICIA TRES'!K12+'RRGG TRES'!K46+'LEHENDAKARITZA TRES'!K11+'UPV TRES'!L23+'CULTURA TRES'!K11+'VISESA TRES'!K11+'LANBIDE TRES'!K12+'NEIKER TRES'!K12+'ITELAZPI TRES'!K42+'EUSKOTREN TRES'!K11+'PARQUES TECNOLÓGICOS TRES'!K12</f>
        <v>2153540.3679999998</v>
      </c>
      <c r="D92" s="452">
        <f>'EDUCACIÓN TRES'!O31+'SEGURIDAD TRES'!M206+'JUSTICIA TRES'!L12+'RRGG TRES'!L46+'LEHENDAKARITZA TRES'!L11+'UPV TRES'!M23+'CULTURA TRES'!L11+'VISESA TRES'!L11+'LANBIDE TRES'!L12+'NEIKER TRES'!L12+'ITELAZPI TRES'!L42+'EUSKOTREN TRES'!L11+'PARQUES TECNOLÓGICOS TRES'!L12</f>
        <v>2273657.7667999999</v>
      </c>
      <c r="E92" s="434"/>
      <c r="F92" s="434"/>
      <c r="G92" s="435"/>
      <c r="H92" s="293"/>
    </row>
    <row r="93" spans="1:8">
      <c r="A93" s="436" t="s">
        <v>335</v>
      </c>
      <c r="B93" s="453">
        <f>'SALUD SEIS A'!M24+'SEGURIDAD SEIS A'!N11+'JUSTICIA SEIS A'!M11+'RRGG SEIS A'!M21+'UPV SEIS A'!N22+'MUSIKENE SEIS A'!N11</f>
        <v>0</v>
      </c>
      <c r="C93" s="456">
        <f>'SALUD SEIS A'!N24+'SEGURIDAD SEIS A'!O11+'JUSTICIA SEIS A'!N11+'RRGG SEIS A'!N21+'UPV SEIS A'!O22+'MUSIKENE SEIS A'!O11</f>
        <v>0</v>
      </c>
      <c r="D93" s="449">
        <f>'SALUD SEIS A'!O24+'SEGURIDAD SEIS A'!P11+'JUSTICIA SEIS A'!O11+'RRGG SEIS A'!O21+'UPV SEIS A'!P22+'MUSIKENE SEIS A'!P11</f>
        <v>0</v>
      </c>
      <c r="E93" s="456">
        <f>'SALUD SEIS A'!P24+'SEGURIDAD SEIS A'!Q11+'JUSTICIA SEIS A'!P11+'RRGG SEIS A'!P21+'UPV SEIS A'!Q22+'MUSIKENE SEIS A'!Q11</f>
        <v>0</v>
      </c>
      <c r="F93" s="449">
        <f>'SALUD SEIS A'!Q24+'SEGURIDAD SEIS A'!R11+'JUSTICIA SEIS A'!Q11+'RRGG SEIS A'!Q21+'UPV SEIS A'!R22+'MUSIKENE SEIS A'!R11</f>
        <v>0</v>
      </c>
      <c r="G93" s="458">
        <f>'SALUD SEIS A'!R24+'SEGURIDAD SEIS A'!S11+'JUSTICIA SEIS A'!R11+'RRGG SEIS A'!R21+'UPV SEIS A'!S22+'MUSIKENE SEIS A'!S11</f>
        <v>0</v>
      </c>
      <c r="H93" s="293"/>
    </row>
    <row r="94" spans="1:8" ht="13.5" thickBot="1">
      <c r="A94" s="437" t="s">
        <v>336</v>
      </c>
      <c r="B94" s="454">
        <f>'SALUD SEIS B'!M11+'SEGURIDAD SEIS B'!N15+'JUSTICIA SEIS B'!M14+'RRGG SEIS B'!M12+'UPV SEIS B'!M13+'EJIE SEIS B'!M11+'EITB SEIS B'!M12+'PARQUES TECNOLÓGICOS SEIS B'!M15</f>
        <v>0</v>
      </c>
      <c r="C94" s="457">
        <f>'SALUD SEIS B'!N11+'SEGURIDAD SEIS B'!O15+'JUSTICIA SEIS B'!N14+'RRGG SEIS B'!N12+'UPV SEIS B'!N13+'EJIE SEIS B'!N11+'EITB SEIS B'!N12+'PARQUES TECNOLÓGICOS SEIS B'!N15</f>
        <v>0</v>
      </c>
      <c r="D94" s="450">
        <f>'SALUD SEIS B'!O11+'SEGURIDAD SEIS B'!P15+'JUSTICIA SEIS B'!O14+'RRGG SEIS B'!O12+'UPV SEIS B'!O13+'EJIE SEIS B'!O11+'EITB SEIS B'!O12+'PARQUES TECNOLÓGICOS SEIS B'!O15</f>
        <v>0</v>
      </c>
      <c r="E94" s="457">
        <f>'SALUD SEIS B'!P11+'SEGURIDAD SEIS B'!Q15+'JUSTICIA SEIS B'!P14+'RRGG SEIS B'!P12+'UPV SEIS B'!P13+'EJIE SEIS B'!P11+'EITB SEIS B'!P12+'PARQUES TECNOLÓGICOS SEIS B'!P15</f>
        <v>0</v>
      </c>
      <c r="F94" s="450">
        <f>'SALUD SEIS B'!Q11+'SEGURIDAD SEIS B'!R15+'JUSTICIA SEIS B'!Q14+'RRGG SEIS B'!Q12+'UPV SEIS B'!Q13+'EJIE SEIS B'!Q11+'EITB SEIS B'!Q12+'PARQUES TECNOLÓGICOS SEIS B'!Q15</f>
        <v>0</v>
      </c>
      <c r="G94" s="459">
        <f>'SALUD SEIS B'!R11+'SEGURIDAD SEIS B'!S15+'JUSTICIA SEIS B'!R14+'RRGG SEIS B'!R12+'UPV SEIS B'!R13+'EJIE SEIS B'!R11+'EITB SEIS B'!R12+'PARQUES TECNOLÓGICOS SEIS B'!R15</f>
        <v>0</v>
      </c>
      <c r="H94" s="293"/>
    </row>
    <row r="95" spans="1:8" ht="13.5" thickTop="1">
      <c r="A95" s="219"/>
      <c r="B95" s="89"/>
      <c r="C95" s="89"/>
      <c r="D95" s="89"/>
      <c r="E95" s="89"/>
      <c r="F95" s="89"/>
      <c r="G95" s="219"/>
      <c r="H95" s="293"/>
    </row>
    <row r="96" spans="1:8" ht="13.5" thickBot="1">
      <c r="A96" s="316"/>
      <c r="B96" s="316"/>
      <c r="C96" s="316"/>
      <c r="D96" s="316"/>
      <c r="E96" s="316"/>
      <c r="F96" s="316"/>
      <c r="G96" s="316"/>
      <c r="H96" s="293"/>
    </row>
    <row r="97" spans="1:8" ht="14.25" thickTop="1" thickBot="1">
      <c r="A97" s="316"/>
      <c r="B97" s="446" t="s">
        <v>524</v>
      </c>
      <c r="C97" s="447"/>
      <c r="D97" s="447"/>
      <c r="E97" s="447"/>
      <c r="F97" s="447"/>
      <c r="G97" s="448"/>
      <c r="H97" s="293"/>
    </row>
    <row r="98" spans="1:8" ht="13.5" thickTop="1">
      <c r="A98" s="430" t="s">
        <v>521</v>
      </c>
      <c r="B98" s="438">
        <v>1</v>
      </c>
      <c r="C98" s="438">
        <v>2</v>
      </c>
      <c r="D98" s="438">
        <v>3</v>
      </c>
      <c r="E98" s="438">
        <v>4</v>
      </c>
      <c r="F98" s="438">
        <v>5</v>
      </c>
      <c r="G98" s="439">
        <v>6</v>
      </c>
      <c r="H98" s="293"/>
    </row>
    <row r="99" spans="1:8" ht="13.5" thickBot="1">
      <c r="A99" s="431" t="s">
        <v>522</v>
      </c>
      <c r="B99" s="432" t="s">
        <v>528</v>
      </c>
      <c r="C99" s="432" t="s">
        <v>528</v>
      </c>
      <c r="D99" s="432" t="s">
        <v>528</v>
      </c>
      <c r="E99" s="432" t="s">
        <v>528</v>
      </c>
      <c r="F99" s="432" t="s">
        <v>528</v>
      </c>
      <c r="G99" s="433" t="s">
        <v>528</v>
      </c>
      <c r="H99" s="293"/>
    </row>
    <row r="100" spans="1:8" ht="13.5" thickTop="1">
      <c r="A100" s="436" t="s">
        <v>523</v>
      </c>
      <c r="B100" s="451">
        <f>'EDUCACIÓN TRES'!M34+'SEGURIDAD TRES'!K209+'JUSTICIA TRES'!J15+'RRGG TRES'!J49+'LEHENDAKARITZA TRES'!J14+'UPV TRES'!K26+'CULTURA TRES'!J14+'VISESA TRES'!J14+'LANBIDE TRES'!J15+'NEIKER TRES'!J15+'ITELAZPI TRES'!J45+'EUSKOTREN TRES'!J14+'PARQUES TECNOLÓGICOS TRES'!J15</f>
        <v>656902.38</v>
      </c>
      <c r="C100" s="455">
        <f>'EDUCACIÓN TRES'!N34+'SEGURIDAD TRES'!L209+'JUSTICIA TRES'!K15+'RRGG TRES'!K49+'LEHENDAKARITZA TRES'!K14+'UPV TRES'!L26+'CULTURA TRES'!K14+'VISESA TRES'!K14+'LANBIDE TRES'!K15+'NEIKER TRES'!K15+'ITELAZPI TRES'!K45+'EUSKOTREN TRES'!K14+'PARQUES TECNOLÓGICOS TRES'!K15</f>
        <v>1362513.51</v>
      </c>
      <c r="D100" s="452">
        <f>'EDUCACIÓN TRES'!O34+'SEGURIDAD TRES'!M209+'JUSTICIA TRES'!L15+'RRGG TRES'!L49+'LEHENDAKARITZA TRES'!L14+'UPV TRES'!M26+'CULTURA TRES'!L14+'VISESA TRES'!L14+'LANBIDE TRES'!L15+'NEIKER TRES'!L15+'ITELAZPI TRES'!L45+'EUSKOTREN TRES'!L14+'PARQUES TECNOLÓGICOS TRES'!L15</f>
        <v>1557400.66</v>
      </c>
      <c r="E100" s="434"/>
      <c r="F100" s="434"/>
      <c r="G100" s="435"/>
      <c r="H100" s="293"/>
    </row>
    <row r="101" spans="1:8">
      <c r="A101" s="436" t="s">
        <v>335</v>
      </c>
      <c r="B101" s="453">
        <f>'SALUD SEIS A'!M27+'SEGURIDAD SEIS A'!N14+'JUSTICIA SEIS A'!M14+'RRGG SEIS A'!M24+'UPV SEIS A'!N25+'MUSIKENE SEIS A'!N14</f>
        <v>0</v>
      </c>
      <c r="C101" s="456">
        <f>'SALUD SEIS A'!N27+'SEGURIDAD SEIS A'!O14+'JUSTICIA SEIS A'!N14+'RRGG SEIS A'!N24+'UPV SEIS A'!O25+'MUSIKENE SEIS A'!O14</f>
        <v>0</v>
      </c>
      <c r="D101" s="449">
        <f>'SALUD SEIS A'!O27+'SEGURIDAD SEIS A'!P14+'JUSTICIA SEIS A'!O14+'RRGG SEIS A'!O24+'UPV SEIS A'!P25+'MUSIKENE SEIS A'!P14</f>
        <v>0</v>
      </c>
      <c r="E101" s="456">
        <f>'SALUD SEIS A'!P27+'SEGURIDAD SEIS A'!Q14+'JUSTICIA SEIS A'!P14+'RRGG SEIS A'!P24+'UPV SEIS A'!Q25+'MUSIKENE SEIS A'!Q14</f>
        <v>0</v>
      </c>
      <c r="F101" s="449">
        <f>'SALUD SEIS A'!Q27+'SEGURIDAD SEIS A'!R14+'JUSTICIA SEIS A'!Q14+'RRGG SEIS A'!Q24+'UPV SEIS A'!R25+'MUSIKENE SEIS A'!R14</f>
        <v>0</v>
      </c>
      <c r="G101" s="458">
        <f>'SALUD SEIS A'!R27+'SEGURIDAD SEIS A'!S14+'JUSTICIA SEIS A'!R14+'RRGG SEIS A'!R24+'UPV SEIS A'!S25+'MUSIKENE SEIS A'!S14</f>
        <v>0</v>
      </c>
      <c r="H101" s="293"/>
    </row>
    <row r="102" spans="1:8" ht="13.5" thickBot="1">
      <c r="A102" s="437" t="s">
        <v>336</v>
      </c>
      <c r="B102" s="454">
        <f>'SALUD SEIS B'!M14+'SEGURIDAD SEIS B'!N18+'JUSTICIA SEIS B'!M17+'RRGG SEIS B'!M15+'UPV SEIS B'!M16+'EJIE SEIS B'!M14+'EITB SEIS B'!M15+'PARQUES TECNOLÓGICOS SEIS B'!M18</f>
        <v>120637</v>
      </c>
      <c r="C102" s="457">
        <f>'SALUD SEIS B'!N14+'SEGURIDAD SEIS B'!O18+'JUSTICIA SEIS B'!N17+'RRGG SEIS B'!N15+'UPV SEIS B'!N16+'EJIE SEIS B'!N14+'EITB SEIS B'!N15+'PARQUES TECNOLÓGICOS SEIS B'!N18</f>
        <v>153876</v>
      </c>
      <c r="D102" s="450">
        <f>'SALUD SEIS B'!O14+'SEGURIDAD SEIS B'!P18+'JUSTICIA SEIS B'!O17+'RRGG SEIS B'!O15+'UPV SEIS B'!O16+'EJIE SEIS B'!O14+'EITB SEIS B'!O15+'PARQUES TECNOLÓGICOS SEIS B'!O18</f>
        <v>65568</v>
      </c>
      <c r="E102" s="457">
        <f>'SALUD SEIS B'!P14+'SEGURIDAD SEIS B'!Q18+'JUSTICIA SEIS B'!P17+'RRGG SEIS B'!P15+'UPV SEIS B'!P16+'EJIE SEIS B'!P14+'EITB SEIS B'!P15+'PARQUES TECNOLÓGICOS SEIS B'!P18</f>
        <v>108307</v>
      </c>
      <c r="F102" s="450">
        <f>'SALUD SEIS B'!Q14+'SEGURIDAD SEIS B'!R18+'JUSTICIA SEIS B'!Q17+'RRGG SEIS B'!Q15+'UPV SEIS B'!Q16+'EJIE SEIS B'!Q14+'EITB SEIS B'!Q15+'PARQUES TECNOLÓGICOS SEIS B'!Q18</f>
        <v>178227</v>
      </c>
      <c r="G102" s="459">
        <f>'SALUD SEIS B'!R14+'SEGURIDAD SEIS B'!S18+'JUSTICIA SEIS B'!R17+'RRGG SEIS B'!R15+'UPV SEIS B'!R16+'EJIE SEIS B'!R14+'EITB SEIS B'!R15+'PARQUES TECNOLÓGICOS SEIS B'!R18</f>
        <v>744357</v>
      </c>
      <c r="H102" s="293"/>
    </row>
    <row r="103" spans="1:8" ht="13.5" thickTop="1">
      <c r="A103" s="219"/>
      <c r="B103" s="89"/>
      <c r="C103" s="89"/>
      <c r="D103" s="89"/>
      <c r="E103" s="89"/>
      <c r="F103" s="89"/>
      <c r="G103" s="219"/>
      <c r="H103" s="293"/>
    </row>
    <row r="104" spans="1:8" ht="13.5" thickBot="1">
      <c r="A104" s="460"/>
      <c r="B104" s="460"/>
      <c r="C104" s="460"/>
      <c r="D104" s="460"/>
      <c r="E104" s="460"/>
      <c r="F104" s="460"/>
      <c r="G104" s="460"/>
      <c r="H104" s="293"/>
    </row>
    <row r="105" spans="1:8" ht="14.25" thickTop="1" thickBot="1">
      <c r="A105" s="316"/>
      <c r="B105" s="446" t="s">
        <v>537</v>
      </c>
      <c r="C105" s="447"/>
      <c r="D105" s="447"/>
      <c r="E105" s="447"/>
      <c r="F105" s="447"/>
      <c r="G105" s="448"/>
      <c r="H105" s="293"/>
    </row>
    <row r="106" spans="1:8" ht="13.5" thickTop="1">
      <c r="A106" s="430" t="s">
        <v>521</v>
      </c>
      <c r="B106" s="438">
        <v>1</v>
      </c>
      <c r="C106" s="438">
        <v>2</v>
      </c>
      <c r="D106" s="438">
        <v>3</v>
      </c>
      <c r="E106" s="438">
        <v>4</v>
      </c>
      <c r="F106" s="438">
        <v>5</v>
      </c>
      <c r="G106" s="439">
        <v>6</v>
      </c>
      <c r="H106" s="293"/>
    </row>
    <row r="107" spans="1:8" ht="13.5" thickBot="1">
      <c r="A107" s="431" t="s">
        <v>522</v>
      </c>
      <c r="B107" s="432" t="s">
        <v>528</v>
      </c>
      <c r="C107" s="432" t="s">
        <v>528</v>
      </c>
      <c r="D107" s="432" t="s">
        <v>528</v>
      </c>
      <c r="E107" s="432" t="s">
        <v>528</v>
      </c>
      <c r="F107" s="432" t="s">
        <v>528</v>
      </c>
      <c r="G107" s="433" t="s">
        <v>528</v>
      </c>
      <c r="H107" s="293"/>
    </row>
    <row r="108" spans="1:8" ht="13.5" thickTop="1">
      <c r="A108" s="436" t="s">
        <v>523</v>
      </c>
      <c r="B108" s="451">
        <f>'EDUCACIÓN TRES'!M37+'SEGURIDAD TRES'!K212+'JUSTICIA TRES'!J18+'RRGG TRES'!J52+'LEHENDAKARITZA TRES'!J17+'UPV TRES'!K29+'CULTURA TRES'!J17+'VISESA TRES'!J17+'LANBIDE TRES'!J18+'NEIKER TRES'!J18+'ITELAZPI TRES'!J48+'EUSKOTREN TRES'!J17+'PARQUES TECNOLÓGICOS TRES'!J18</f>
        <v>1223549</v>
      </c>
      <c r="C108" s="455">
        <f>'EDUCACIÓN TRES'!N37+'SEGURIDAD TRES'!L212+'JUSTICIA TRES'!K18+'RRGG TRES'!K52+'LEHENDAKARITZA TRES'!K17+'UPV TRES'!L29+'CULTURA TRES'!K17+'VISESA TRES'!K17+'LANBIDE TRES'!K18+'NEIKER TRES'!K18+'ITELAZPI TRES'!K48+'EUSKOTREN TRES'!K17+'PARQUES TECNOLÓGICOS TRES'!K18</f>
        <v>2419833</v>
      </c>
      <c r="D108" s="452">
        <f>'EDUCACIÓN TRES'!O37+'SEGURIDAD TRES'!M212+'JUSTICIA TRES'!L18+'RRGG TRES'!L52+'LEHENDAKARITZA TRES'!L17+'UPV TRES'!M29+'CULTURA TRES'!L17+'VISESA TRES'!L17+'LANBIDE TRES'!L18+'NEIKER TRES'!L18+'ITELAZPI TRES'!L48+'EUSKOTREN TRES'!L17+'PARQUES TECNOLÓGICOS TRES'!L18</f>
        <v>2587617</v>
      </c>
      <c r="E108" s="434"/>
      <c r="F108" s="434"/>
      <c r="G108" s="435"/>
      <c r="H108" s="293"/>
    </row>
    <row r="109" spans="1:8">
      <c r="A109" s="436" t="s">
        <v>335</v>
      </c>
      <c r="B109" s="453">
        <f>'SALUD SEIS A'!M30+'SEGURIDAD SEIS A'!N17+'JUSTICIA SEIS A'!M17+'RRGG SEIS A'!M27+'MUSIKENE SEIS A'!N27</f>
        <v>0</v>
      </c>
      <c r="C109" s="456">
        <f>'SALUD SEIS A'!N30+'SEGURIDAD SEIS A'!O17+'JUSTICIA SEIS A'!N17+'RRGG SEIS A'!N27+'MUSIKENE SEIS A'!O27</f>
        <v>0</v>
      </c>
      <c r="D109" s="449">
        <f>'SALUD SEIS A'!O30+'SEGURIDAD SEIS A'!P17+'JUSTICIA SEIS A'!O17+'RRGG SEIS A'!O27+'MUSIKENE SEIS A'!P27</f>
        <v>0</v>
      </c>
      <c r="E109" s="456">
        <f>'SALUD SEIS A'!P30+'SEGURIDAD SEIS A'!Q17+'JUSTICIA SEIS A'!P17+'RRGG SEIS A'!P27+'MUSIKENE SEIS A'!Q27</f>
        <v>0</v>
      </c>
      <c r="F109" s="449">
        <f>'SALUD SEIS A'!Q30+'SEGURIDAD SEIS A'!R17+'JUSTICIA SEIS A'!Q17+'RRGG SEIS A'!Q27+'MUSIKENE SEIS A'!R27</f>
        <v>0</v>
      </c>
      <c r="G109" s="458">
        <f>'SALUD SEIS A'!R30+'SEGURIDAD SEIS A'!S17+'JUSTICIA SEIS A'!R17+'RRGG SEIS A'!R27+'MUSIKENE SEIS A'!S27</f>
        <v>0</v>
      </c>
      <c r="H109" s="293"/>
    </row>
    <row r="110" spans="1:8" ht="13.5" thickBot="1">
      <c r="A110" s="437" t="s">
        <v>336</v>
      </c>
      <c r="B110" s="454">
        <f>'SALUD SEIS B'!M17+'SEGURIDAD SEIS B'!N21+'JUSTICIA SEIS B'!M20+'RRGG SEIS B'!M18+'UPV SEIS B'!M19+'EJIE SEIS B'!M17+'EITB SEIS B'!M18+'PARQUES TECNOLÓGICOS SEIS B'!M21</f>
        <v>0</v>
      </c>
      <c r="C110" s="457">
        <f>'SALUD SEIS B'!N17+'SEGURIDAD SEIS B'!O21+'JUSTICIA SEIS B'!N20+'RRGG SEIS B'!N18+'UPV SEIS B'!N19+'EJIE SEIS B'!N17+'EITB SEIS B'!N18+'PARQUES TECNOLÓGICOS SEIS B'!N21</f>
        <v>0</v>
      </c>
      <c r="D110" s="450">
        <f>'SALUD SEIS B'!O17+'SEGURIDAD SEIS B'!P21+'JUSTICIA SEIS B'!O20+'RRGG SEIS B'!O18+'UPV SEIS B'!O19+'EJIE SEIS B'!O17+'EITB SEIS B'!O18+'PARQUES TECNOLÓGICOS SEIS B'!O21</f>
        <v>0</v>
      </c>
      <c r="E110" s="457">
        <f>'SALUD SEIS B'!P17+'SEGURIDAD SEIS B'!Q21+'JUSTICIA SEIS B'!P20+'RRGG SEIS B'!P18+'UPV SEIS B'!P19+'EJIE SEIS B'!P17+'EITB SEIS B'!P18+'PARQUES TECNOLÓGICOS SEIS B'!P21</f>
        <v>0</v>
      </c>
      <c r="F110" s="450">
        <f>'SALUD SEIS B'!Q17+'SEGURIDAD SEIS B'!R21+'JUSTICIA SEIS B'!Q20+'RRGG SEIS B'!Q18+'UPV SEIS B'!Q19+'EJIE SEIS B'!Q17+'EITB SEIS B'!Q18+'PARQUES TECNOLÓGICOS SEIS B'!Q21</f>
        <v>0</v>
      </c>
      <c r="G110" s="459">
        <f>'SALUD SEIS B'!R17+'SEGURIDAD SEIS B'!S21+'JUSTICIA SEIS B'!R20+'RRGG SEIS B'!R18+'UPV SEIS B'!R19+'EJIE SEIS B'!R17+'EITB SEIS B'!R18+'PARQUES TECNOLÓGICOS SEIS B'!R21</f>
        <v>0</v>
      </c>
      <c r="H110" s="293"/>
    </row>
    <row r="111" spans="1:8" ht="13.5" thickTop="1">
      <c r="H111" s="293"/>
    </row>
    <row r="112" spans="1:8" ht="13.5" thickBot="1"/>
    <row r="113" spans="1:7" ht="13.5" thickTop="1">
      <c r="A113" s="424" t="s">
        <v>231</v>
      </c>
      <c r="B113" s="474" t="s">
        <v>556</v>
      </c>
      <c r="C113" s="475" t="s">
        <v>557</v>
      </c>
      <c r="D113" s="475" t="s">
        <v>558</v>
      </c>
      <c r="E113" s="475" t="s">
        <v>559</v>
      </c>
      <c r="F113" s="475" t="s">
        <v>560</v>
      </c>
      <c r="G113" s="476" t="s">
        <v>561</v>
      </c>
    </row>
    <row r="114" spans="1:7">
      <c r="A114" s="419" t="s">
        <v>298</v>
      </c>
      <c r="B114" s="477">
        <f>'SALUD SEIS A'!S34+'SALUD SEIS B'!S21</f>
        <v>0</v>
      </c>
      <c r="C114" s="479">
        <f>'SALUD SEIS A'!S37+'SALUD SEIS B'!S24</f>
        <v>0</v>
      </c>
      <c r="D114" s="479">
        <f>'SALUD SEIS A'!S40+'SALUD SEIS B'!S27</f>
        <v>1181579</v>
      </c>
      <c r="E114" s="479">
        <f>'SALUD SEIS A'!S24+'SALUD SEIS B'!S11</f>
        <v>0</v>
      </c>
      <c r="F114" s="479">
        <f>'SALUD SEIS A'!S27+'SALUD SEIS B'!S14</f>
        <v>0</v>
      </c>
      <c r="G114" s="480">
        <f>'SALUD SEIS A'!S30+'SALUD SEIS B'!S17</f>
        <v>0</v>
      </c>
    </row>
    <row r="115" spans="1:7">
      <c r="A115" s="419" t="s">
        <v>297</v>
      </c>
      <c r="B115" s="477">
        <f>'SEGURIDAD SEIS A'!T21+'SEGURIDAD SEIS B'!T25+'SEGURIDAD TRES'!N216</f>
        <v>3265491</v>
      </c>
      <c r="C115" s="479">
        <f>'SEGURIDAD SEIS A'!T24+'SEGURIDAD SEIS B'!T28+'SEGURIDAD TRES'!N219</f>
        <v>0</v>
      </c>
      <c r="D115" s="479">
        <f>'SEGURIDAD SEIS A'!T27+'SEGURIDAD SEIS B'!T31+'SEGURIDAD TRES'!N222</f>
        <v>9645981</v>
      </c>
      <c r="E115" s="479">
        <f>'SEGURIDAD SEIS A'!T11+'SEGURIDAD SEIS B'!T15+'SEGURIDAD TRES'!N206</f>
        <v>1514186</v>
      </c>
      <c r="F115" s="479">
        <f>'SEGURIDAD SEIS A'!T14+'SEGURIDAD SEIS B'!T18+'SEGURIDAD TRES'!N209</f>
        <v>2985868</v>
      </c>
      <c r="G115" s="480">
        <f>'SEGURIDAD SEIS A'!T17+'SEGURIDAD SEIS B'!T21+'SEGURIDAD TRES'!N212</f>
        <v>1689289</v>
      </c>
    </row>
    <row r="116" spans="1:7">
      <c r="A116" s="419" t="s">
        <v>504</v>
      </c>
      <c r="B116" s="477">
        <f>'JUSTICIA TRES'!M22+'JUSTICIA SEIS A'!S21+'JUSTICIA SEIS B'!S24</f>
        <v>2062017</v>
      </c>
      <c r="C116" s="479">
        <f>'JUSTICIA TRES'!M25+'JUSTICIA SEIS A'!S24+'JUSTICIA SEIS B'!S27</f>
        <v>2299552</v>
      </c>
      <c r="D116" s="479">
        <f>'JUSTICIA TRES'!M28+'JUSTICIA SEIS A'!S27+'JUSTICIA SEIS B'!S30</f>
        <v>4983427</v>
      </c>
      <c r="E116" s="479">
        <f>'JUSTICIA TRES'!M12+'JUSTICIA SEIS A'!S11+'JUSTICIA SEIS B'!S14</f>
        <v>0</v>
      </c>
      <c r="F116" s="479">
        <f>'JUSTICIA TRES'!M15+'JUSTICIA SEIS A'!S14+'JUSTICIA SEIS B'!S17</f>
        <v>0</v>
      </c>
      <c r="G116" s="480">
        <f>'JUSTICIA TRES'!M18+'JUSTICIA SEIS A'!S17+'JUSTICIA SEIS B'!S20</f>
        <v>0</v>
      </c>
    </row>
    <row r="117" spans="1:7">
      <c r="A117" s="419" t="s">
        <v>295</v>
      </c>
      <c r="B117" s="477">
        <f>'RRGG SEIS A'!S31+'RRGG SEIS B'!S22+'RRGG TRES'!M56</f>
        <v>6539806</v>
      </c>
      <c r="C117" s="479">
        <f>'RRGG SEIS A'!S34+'RRGG SEIS B'!S25+'RRGG TRES'!M59</f>
        <v>509792</v>
      </c>
      <c r="D117" s="479">
        <f>'RRGG SEIS A'!S37+'RRGG SEIS B'!S28+'RRGG TRES'!M62</f>
        <v>1262951</v>
      </c>
      <c r="E117" s="479">
        <f>'RRGG SEIS A'!S21+'RRGG SEIS B'!S12+'RRGG TRES'!M46</f>
        <v>0</v>
      </c>
      <c r="F117" s="479">
        <f>'RRGG SEIS A'!S24+'RRGG SEIS B'!S15+'RRGG TRES'!M49</f>
        <v>0</v>
      </c>
      <c r="G117" s="480">
        <f>'RRGG SEIS A'!S27+'RRGG SEIS B'!S18+'RRGG TRES'!M52</f>
        <v>0</v>
      </c>
    </row>
    <row r="118" spans="1:7">
      <c r="A118" s="419" t="s">
        <v>234</v>
      </c>
      <c r="B118" s="477">
        <f>'UPV TRES'!N33+'UPV SEIS A'!T32+'UPV SEIS B'!S23</f>
        <v>6056886</v>
      </c>
      <c r="C118" s="479">
        <f>'UPV TRES'!N36+'UPV SEIS A'!T35+'UPV SEIS B'!S26</f>
        <v>5817496</v>
      </c>
      <c r="D118" s="479">
        <f>'UPV TRES'!N39+'UPV SEIS A'!T38+'UPV SEIS B'!S29</f>
        <v>24143679</v>
      </c>
      <c r="E118" s="479">
        <f>'UPV TRES'!N23+'UPV SEIS A'!T22+'UPV SEIS B'!S13</f>
        <v>0</v>
      </c>
      <c r="F118" s="479">
        <f>'UPV TRES'!N26+'UPV SEIS A'!T25+'UPV SEIS B'!S16</f>
        <v>0</v>
      </c>
      <c r="G118" s="480">
        <f>'UPV TRES'!N29+'UPV SEIS A'!T28+'UPV SEIS B'!S19</f>
        <v>8</v>
      </c>
    </row>
    <row r="119" spans="1:7">
      <c r="A119" s="419" t="s">
        <v>349</v>
      </c>
      <c r="B119" s="477">
        <f>'MUSIKENE SEIS A'!T21</f>
        <v>0</v>
      </c>
      <c r="C119" s="479">
        <f>'MUSIKENE SEIS A'!T24</f>
        <v>479631</v>
      </c>
      <c r="D119" s="479">
        <f>'MUSIKENE SEIS A'!T27</f>
        <v>0</v>
      </c>
      <c r="E119" s="479">
        <f>'MUSIKENE SEIS A'!T11</f>
        <v>0</v>
      </c>
      <c r="F119" s="479">
        <f>'MUSIKENE SEIS A'!T14</f>
        <v>0</v>
      </c>
      <c r="G119" s="480">
        <f>'MUSIKENE SEIS A'!T17</f>
        <v>0</v>
      </c>
    </row>
    <row r="120" spans="1:7">
      <c r="A120" s="419" t="s">
        <v>363</v>
      </c>
      <c r="B120" s="477">
        <f>'EJIE SEIS B'!S21</f>
        <v>4843745</v>
      </c>
      <c r="C120" s="479">
        <f>'EJIE SEIS B'!S24</f>
        <v>0</v>
      </c>
      <c r="D120" s="479">
        <f>'EJIE SEIS B'!S27</f>
        <v>0</v>
      </c>
      <c r="E120" s="479">
        <f>'EJIE SEIS B'!S11</f>
        <v>0</v>
      </c>
      <c r="F120" s="479">
        <f>'EJIE SEIS B'!S14</f>
        <v>0</v>
      </c>
      <c r="G120" s="480">
        <f>'EJIE SEIS B'!S17</f>
        <v>0</v>
      </c>
    </row>
    <row r="121" spans="1:7">
      <c r="A121" s="419" t="s">
        <v>506</v>
      </c>
      <c r="B121" s="477">
        <f>'EITB SEIS B'!S22</f>
        <v>0</v>
      </c>
      <c r="C121" s="479">
        <f>'EITB SEIS B'!S25</f>
        <v>2393873</v>
      </c>
      <c r="D121" s="479">
        <f>'EITB SEIS B'!S28</f>
        <v>6867660</v>
      </c>
      <c r="E121" s="479">
        <f>'EITB SEIS B'!S12</f>
        <v>0</v>
      </c>
      <c r="F121" s="479">
        <f>'EITB SEIS B'!S15</f>
        <v>0</v>
      </c>
      <c r="G121" s="480">
        <f>'EITB SEIS B'!S18</f>
        <v>0</v>
      </c>
    </row>
    <row r="122" spans="1:7">
      <c r="A122" s="419" t="s">
        <v>340</v>
      </c>
      <c r="B122" s="477">
        <f>'EDUCACIÓN TRES'!P41</f>
        <v>335963</v>
      </c>
      <c r="C122" s="479">
        <f>'EDUCACIÓN TRES'!P44</f>
        <v>1919321</v>
      </c>
      <c r="D122" s="479">
        <f>'EDUCACIÓN TRES'!P47</f>
        <v>1146283</v>
      </c>
      <c r="E122" s="479">
        <f>'EDUCACIÓN TRES'!P31</f>
        <v>210036</v>
      </c>
      <c r="F122" s="479">
        <f>'EDUCACIÓN TRES'!P34</f>
        <v>88865</v>
      </c>
      <c r="G122" s="480">
        <f>'EDUCACIÓN TRES'!P37</f>
        <v>230939</v>
      </c>
    </row>
    <row r="123" spans="1:7">
      <c r="A123" s="419" t="s">
        <v>236</v>
      </c>
      <c r="B123" s="477">
        <f>'LEHENDAKARITZA TRES'!M21</f>
        <v>537203</v>
      </c>
      <c r="C123" s="479">
        <f>'LEHENDAKARITZA TRES'!M24</f>
        <v>0</v>
      </c>
      <c r="D123" s="479">
        <f>'LEHENDAKARITZA TRES'!M27</f>
        <v>0</v>
      </c>
      <c r="E123" s="479">
        <f>'LEHENDAKARITZA TRES'!M11</f>
        <v>0</v>
      </c>
      <c r="F123" s="479">
        <f>'LEHENDAKARITZA TRES'!M14</f>
        <v>0</v>
      </c>
      <c r="G123" s="480">
        <f>'LEHENDAKARITZA TRES'!M17</f>
        <v>0</v>
      </c>
    </row>
    <row r="124" spans="1:7">
      <c r="A124" s="419" t="s">
        <v>505</v>
      </c>
      <c r="B124" s="477">
        <f>'CULTURA TRES'!M21</f>
        <v>0</v>
      </c>
      <c r="C124" s="479">
        <f>'CULTURA TRES'!M24</f>
        <v>0</v>
      </c>
      <c r="D124" s="479">
        <f>'CULTURA TRES'!M27</f>
        <v>0</v>
      </c>
      <c r="E124" s="479">
        <f>'CULTURA TRES'!M11</f>
        <v>0</v>
      </c>
      <c r="F124" s="479">
        <f>'CULTURA TRES'!M14</f>
        <v>0</v>
      </c>
      <c r="G124" s="480">
        <f>'CULTURA TRES'!M17</f>
        <v>430087</v>
      </c>
    </row>
    <row r="125" spans="1:7">
      <c r="A125" s="419" t="s">
        <v>356</v>
      </c>
      <c r="B125" s="477">
        <f>'VISESA TRES'!M21</f>
        <v>0</v>
      </c>
      <c r="C125" s="479">
        <f>'VISESA TRES'!M24</f>
        <v>0</v>
      </c>
      <c r="D125" s="479">
        <f>'VISESA TRES'!M27</f>
        <v>0</v>
      </c>
      <c r="E125" s="479">
        <f>'VISESA TRES'!M11</f>
        <v>425179</v>
      </c>
      <c r="F125" s="479">
        <f>'VISESA TRES'!M14</f>
        <v>0</v>
      </c>
      <c r="G125" s="480">
        <f>'VISESA TRES'!M17</f>
        <v>0</v>
      </c>
    </row>
    <row r="126" spans="1:7">
      <c r="A126" s="419" t="s">
        <v>357</v>
      </c>
      <c r="B126" s="477">
        <f>'LANBIDE TRES'!M22</f>
        <v>224535</v>
      </c>
      <c r="C126" s="479">
        <f>'LANBIDE TRES'!M25</f>
        <v>0</v>
      </c>
      <c r="D126" s="479">
        <f>'LANBIDE TRES'!M28</f>
        <v>0</v>
      </c>
      <c r="E126" s="479">
        <f>'LANBIDE TRES'!M12</f>
        <v>0</v>
      </c>
      <c r="F126" s="479">
        <f>'LANBIDE TRES'!M15</f>
        <v>0</v>
      </c>
      <c r="G126" s="480">
        <f>'LANBIDE TRES'!M18</f>
        <v>98666</v>
      </c>
    </row>
    <row r="127" spans="1:7">
      <c r="A127" s="419" t="s">
        <v>358</v>
      </c>
      <c r="B127" s="477">
        <f>'NEIKER TRES'!M22</f>
        <v>0</v>
      </c>
      <c r="C127" s="479">
        <f>'NEIKER TRES'!M25</f>
        <v>0</v>
      </c>
      <c r="D127" s="479">
        <f>'NEIKER TRES'!M28</f>
        <v>0</v>
      </c>
      <c r="E127" s="479">
        <f>'NEIKER TRES'!M12</f>
        <v>1517916</v>
      </c>
      <c r="F127" s="479">
        <f>'NEIKER TRES'!M15</f>
        <v>0</v>
      </c>
      <c r="G127" s="480">
        <f>'NEIKER TRES'!M18</f>
        <v>1188932</v>
      </c>
    </row>
    <row r="128" spans="1:7">
      <c r="A128" s="419" t="s">
        <v>396</v>
      </c>
      <c r="B128" s="477">
        <f>'ITELAZPI TRES'!M52</f>
        <v>0</v>
      </c>
      <c r="C128" s="479">
        <f>'ITELAZPI TRES'!M55</f>
        <v>0</v>
      </c>
      <c r="D128" s="479">
        <f>'ITELAZPI TRES'!M58</f>
        <v>0</v>
      </c>
      <c r="E128" s="479">
        <f>'ITELAZPI TRES'!M42</f>
        <v>1790747.62</v>
      </c>
      <c r="F128" s="479">
        <f>'ITELAZPI TRES'!M45</f>
        <v>1873055.5499999998</v>
      </c>
      <c r="G128" s="480">
        <f>'ITELAZPI TRES'!M48</f>
        <v>1809949</v>
      </c>
    </row>
    <row r="129" spans="1:8">
      <c r="A129" s="419" t="s">
        <v>507</v>
      </c>
      <c r="B129" s="477">
        <f>'EUSKOTREN TRES'!M21</f>
        <v>0</v>
      </c>
      <c r="C129" s="479">
        <f>'EUSKOTREN TRES'!M24</f>
        <v>0</v>
      </c>
      <c r="D129" s="479">
        <f>'EUSKOTREN TRES'!M27</f>
        <v>0</v>
      </c>
      <c r="E129" s="479">
        <f>'EUSKOTREN TRES'!M11</f>
        <v>0</v>
      </c>
      <c r="F129" s="479">
        <f>'EUSKOTREN TRES'!M14</f>
        <v>0</v>
      </c>
      <c r="G129" s="480">
        <f>'EUSKOTREN TRES'!M17</f>
        <v>445436</v>
      </c>
    </row>
    <row r="130" spans="1:8" ht="13.5" thickBot="1">
      <c r="A130" s="471" t="s">
        <v>555</v>
      </c>
      <c r="B130" s="478">
        <f>'PARQUES TECNOLÓGICOS SEIS B'!S25+'PARQUES TECNOLÓGICOS TRES'!M22</f>
        <v>709832.54286000005</v>
      </c>
      <c r="C130" s="482">
        <f>'PARQUES TECNOLÓGICOS SEIS B'!S28+'PARQUES TECNOLÓGICOS TRES'!M25</f>
        <v>683838</v>
      </c>
      <c r="D130" s="482">
        <f>'PARQUES TECNOLÓGICOS SEIS B'!S31+'PARQUES TECNOLÓGICOS TRES'!M28</f>
        <v>348590</v>
      </c>
      <c r="E130" s="482">
        <f>'PARQUES TECNOLÓGICOS SEIS B'!S15+'PARQUES TECNOLÓGICOS TRES'!M12</f>
        <v>131529.96000000002</v>
      </c>
      <c r="F130" s="482">
        <f>'PARQUES TECNOLÓGICOS SEIS B'!S18+'PARQUES TECNOLÓGICOS TRES'!M15</f>
        <v>0</v>
      </c>
      <c r="G130" s="483">
        <f>'PARQUES TECNOLÓGICOS SEIS B'!S21+'PARQUES TECNOLÓGICOS TRES'!M18</f>
        <v>337693</v>
      </c>
    </row>
    <row r="131" spans="1:8" ht="13.5" thickTop="1">
      <c r="A131" s="176" t="s">
        <v>245</v>
      </c>
      <c r="B131" s="293">
        <f>SUM(B114:B130)</f>
        <v>24575478.542860001</v>
      </c>
      <c r="C131" s="293">
        <f t="shared" ref="C131:G131" si="7">SUM(C114:C130)</f>
        <v>14103503</v>
      </c>
      <c r="D131" s="293">
        <f t="shared" si="7"/>
        <v>49580150</v>
      </c>
      <c r="E131" s="293">
        <f t="shared" si="7"/>
        <v>5589594.5800000001</v>
      </c>
      <c r="F131" s="293">
        <f t="shared" si="7"/>
        <v>4947788.55</v>
      </c>
      <c r="G131" s="293">
        <f t="shared" si="7"/>
        <v>6230999</v>
      </c>
      <c r="H131" s="293">
        <f>SUM(B131:G131)</f>
        <v>105027513.67286</v>
      </c>
    </row>
  </sheetData>
  <mergeCells count="4">
    <mergeCell ref="H66:J66"/>
    <mergeCell ref="K66:M66"/>
    <mergeCell ref="N66:P66"/>
    <mergeCell ref="Q66:S66"/>
  </mergeCells>
  <pageMargins left="0.7" right="0.7" top="0.75" bottom="0.75" header="0.3" footer="0.3"/>
  <pageSetup paperSize="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4"/>
  <sheetViews>
    <sheetView topLeftCell="A67" workbookViewId="0">
      <selection activeCell="M90" sqref="M90"/>
    </sheetView>
  </sheetViews>
  <sheetFormatPr baseColWidth="10" defaultColWidth="11.42578125" defaultRowHeight="12.75"/>
  <cols>
    <col min="1" max="1" width="32.28515625" bestFit="1" customWidth="1"/>
    <col min="2" max="2" width="11.140625" bestFit="1" customWidth="1"/>
    <col min="3" max="3" width="11.85546875" bestFit="1" customWidth="1"/>
  </cols>
  <sheetData>
    <row r="1" spans="1:3">
      <c r="A1" s="427" t="s">
        <v>501</v>
      </c>
      <c r="B1" s="404"/>
      <c r="C1" s="404"/>
    </row>
    <row r="2" spans="1:3" ht="13.5" thickBot="1">
      <c r="A2" s="404"/>
      <c r="B2" s="404"/>
      <c r="C2" s="404"/>
    </row>
    <row r="3" spans="1:3" ht="13.5" thickTop="1">
      <c r="A3" s="424" t="s">
        <v>231</v>
      </c>
      <c r="B3" s="425" t="s">
        <v>435</v>
      </c>
      <c r="C3" s="426" t="s">
        <v>518</v>
      </c>
    </row>
    <row r="4" spans="1:3">
      <c r="A4" s="419" t="s">
        <v>298</v>
      </c>
      <c r="B4" s="233">
        <f>'SALUD SEIS A'!X5</f>
        <v>0</v>
      </c>
      <c r="C4" s="420">
        <f>'SALUD SEIS A'!AB5</f>
        <v>0</v>
      </c>
    </row>
    <row r="5" spans="1:3">
      <c r="A5" s="419" t="s">
        <v>297</v>
      </c>
      <c r="B5" s="233">
        <f>'SEGURIDAD SEIS A'!Y5</f>
        <v>0</v>
      </c>
      <c r="C5" s="420">
        <f>'SEGURIDAD SEIS A'!AC5</f>
        <v>0</v>
      </c>
    </row>
    <row r="6" spans="1:3">
      <c r="A6" s="419" t="s">
        <v>504</v>
      </c>
      <c r="B6" s="233">
        <f>'JUSTICIA SEIS A'!X5</f>
        <v>0</v>
      </c>
      <c r="C6" s="420">
        <f>'JUSTICIA SEIS A'!AB5</f>
        <v>0</v>
      </c>
    </row>
    <row r="7" spans="1:3">
      <c r="A7" s="419" t="s">
        <v>295</v>
      </c>
      <c r="B7" s="233">
        <f>'RRGG SEIS A'!X5</f>
        <v>0</v>
      </c>
      <c r="C7" s="420">
        <f>'RRGG SEIS A'!AB5</f>
        <v>0</v>
      </c>
    </row>
    <row r="8" spans="1:3">
      <c r="A8" s="419" t="s">
        <v>234</v>
      </c>
      <c r="B8" s="233">
        <f>'UPV SEIS A'!Y16</f>
        <v>0</v>
      </c>
      <c r="C8" s="420">
        <f>'UPV SEIS A'!AC16</f>
        <v>0</v>
      </c>
    </row>
    <row r="9" spans="1:3" ht="13.5" thickBot="1">
      <c r="A9" s="421" t="s">
        <v>349</v>
      </c>
      <c r="B9" s="422">
        <f>'MUSIKENE SEIS A'!Y5</f>
        <v>0</v>
      </c>
      <c r="C9" s="423">
        <f>'MUSIKENE SEIS A'!AC5</f>
        <v>0</v>
      </c>
    </row>
    <row r="10" spans="1:3" ht="13.5" thickTop="1">
      <c r="A10" s="429" t="s">
        <v>510</v>
      </c>
      <c r="B10" s="293">
        <f>SUM(B4:B9)</f>
        <v>0</v>
      </c>
      <c r="C10" s="293">
        <f t="shared" ref="C10" si="0">SUM(C4:C9)</f>
        <v>0</v>
      </c>
    </row>
    <row r="11" spans="1:3">
      <c r="A11" s="404"/>
      <c r="B11" s="404"/>
      <c r="C11" s="404"/>
    </row>
    <row r="12" spans="1:3">
      <c r="A12" s="427" t="s">
        <v>502</v>
      </c>
      <c r="B12" s="404"/>
      <c r="C12" s="404"/>
    </row>
    <row r="13" spans="1:3" ht="13.5" thickBot="1">
      <c r="A13" s="404"/>
      <c r="B13" s="404"/>
      <c r="C13" s="404"/>
    </row>
    <row r="14" spans="1:3" ht="13.5" thickTop="1">
      <c r="A14" s="424" t="s">
        <v>231</v>
      </c>
      <c r="B14" s="425" t="s">
        <v>435</v>
      </c>
      <c r="C14" s="426" t="s">
        <v>518</v>
      </c>
    </row>
    <row r="15" spans="1:3">
      <c r="A15" s="419" t="s">
        <v>298</v>
      </c>
      <c r="B15" s="233">
        <f>'SALUD SEIS B'!X5</f>
        <v>0</v>
      </c>
      <c r="C15" s="420">
        <f>'SALUD SEIS B'!AB5</f>
        <v>0</v>
      </c>
    </row>
    <row r="16" spans="1:3">
      <c r="A16" s="419" t="s">
        <v>297</v>
      </c>
      <c r="B16" s="233">
        <f>'SEGURIDAD SEIS B'!Y9</f>
        <v>0</v>
      </c>
      <c r="C16" s="420">
        <f>'SEGURIDAD SEIS B'!AC9</f>
        <v>0</v>
      </c>
    </row>
    <row r="17" spans="1:3">
      <c r="A17" s="419" t="s">
        <v>504</v>
      </c>
      <c r="B17" s="233">
        <f>'JUSTICIA SEIS B'!X8</f>
        <v>0</v>
      </c>
      <c r="C17" s="420">
        <f>'JUSTICIA SEIS B'!AB8</f>
        <v>0</v>
      </c>
    </row>
    <row r="18" spans="1:3">
      <c r="A18" s="419" t="s">
        <v>295</v>
      </c>
      <c r="B18" s="233">
        <f>'RRGG SEIS B'!X6</f>
        <v>0</v>
      </c>
      <c r="C18" s="420">
        <f>'RRGG SEIS B'!AB6</f>
        <v>0</v>
      </c>
    </row>
    <row r="19" spans="1:3">
      <c r="A19" s="419" t="s">
        <v>234</v>
      </c>
      <c r="B19" s="233">
        <f>'UPV SEIS B'!X7</f>
        <v>0</v>
      </c>
      <c r="C19" s="420">
        <f>'UPV SEIS B'!AB7</f>
        <v>0</v>
      </c>
    </row>
    <row r="20" spans="1:3">
      <c r="A20" s="419" t="s">
        <v>363</v>
      </c>
      <c r="B20" s="233">
        <f>'EJIE SEIS B'!X5</f>
        <v>0</v>
      </c>
      <c r="C20" s="420">
        <f>'EJIE SEIS B'!AB5</f>
        <v>0</v>
      </c>
    </row>
    <row r="21" spans="1:3">
      <c r="A21" s="419" t="s">
        <v>506</v>
      </c>
      <c r="B21" s="233">
        <f>'EITB SEIS B'!X6</f>
        <v>0</v>
      </c>
      <c r="C21" s="420">
        <f>'EITB SEIS B'!AB6</f>
        <v>0</v>
      </c>
    </row>
    <row r="22" spans="1:3" s="461" customFormat="1" ht="13.5" thickBot="1">
      <c r="A22" s="421" t="s">
        <v>555</v>
      </c>
      <c r="B22" s="422">
        <f>'PARQUES TECNOLÓGICOS SEIS B'!X9</f>
        <v>0</v>
      </c>
      <c r="C22" s="423">
        <f>'PARQUES TECNOLÓGICOS SEIS B'!AB9</f>
        <v>0</v>
      </c>
    </row>
    <row r="23" spans="1:3" ht="13.5" thickTop="1">
      <c r="A23" s="429" t="s">
        <v>510</v>
      </c>
      <c r="B23" s="293">
        <f>SUM(B15:B22)</f>
        <v>0</v>
      </c>
      <c r="C23" s="293">
        <f>SUM(C15:C22)</f>
        <v>0</v>
      </c>
    </row>
    <row r="24" spans="1:3">
      <c r="A24" s="404"/>
      <c r="B24" s="404"/>
      <c r="C24" s="404"/>
    </row>
    <row r="25" spans="1:3">
      <c r="A25" s="427" t="s">
        <v>503</v>
      </c>
      <c r="B25" s="404"/>
      <c r="C25" s="404"/>
    </row>
    <row r="26" spans="1:3" ht="13.5" thickBot="1">
      <c r="A26" s="404"/>
      <c r="B26" s="404"/>
      <c r="C26" s="404"/>
    </row>
    <row r="27" spans="1:3" ht="13.5" thickTop="1">
      <c r="A27" s="424" t="s">
        <v>231</v>
      </c>
      <c r="B27" s="425" t="s">
        <v>435</v>
      </c>
      <c r="C27" s="426" t="s">
        <v>519</v>
      </c>
    </row>
    <row r="28" spans="1:3">
      <c r="A28" s="419" t="s">
        <v>340</v>
      </c>
      <c r="B28" s="233">
        <f>'EDUCACIÓN TRES'!U25</f>
        <v>0</v>
      </c>
      <c r="C28" s="420">
        <f>'EDUCACIÓN TRES'!Y25</f>
        <v>0</v>
      </c>
    </row>
    <row r="29" spans="1:3">
      <c r="A29" s="419" t="s">
        <v>297</v>
      </c>
      <c r="B29" s="233">
        <f>'SEGURIDAD TRES'!S19</f>
        <v>0</v>
      </c>
      <c r="C29" s="420">
        <f>'SEGURIDAD TRES'!W19</f>
        <v>0</v>
      </c>
    </row>
    <row r="30" spans="1:3">
      <c r="A30" s="419" t="s">
        <v>504</v>
      </c>
      <c r="B30" s="233">
        <f>'JUSTICIA TRES'!R6</f>
        <v>0</v>
      </c>
      <c r="C30" s="420">
        <f>'JUSTICIA TRES'!V6</f>
        <v>0</v>
      </c>
    </row>
    <row r="31" spans="1:3">
      <c r="A31" s="419" t="s">
        <v>295</v>
      </c>
      <c r="B31" s="233">
        <f>'RRGG TRES'!R7</f>
        <v>0</v>
      </c>
      <c r="C31" s="420">
        <f>'RRGG TRES'!V7</f>
        <v>0</v>
      </c>
    </row>
    <row r="32" spans="1:3">
      <c r="A32" s="419" t="s">
        <v>236</v>
      </c>
      <c r="B32" s="233">
        <f>'LEHENDAKARITZA TRES'!R5</f>
        <v>0</v>
      </c>
      <c r="C32" s="420">
        <f>'LEHENDAKARITZA TRES'!V5</f>
        <v>0</v>
      </c>
    </row>
    <row r="33" spans="1:3">
      <c r="A33" s="419" t="s">
        <v>234</v>
      </c>
      <c r="B33" s="233">
        <f>'UPV TRES'!S17</f>
        <v>0</v>
      </c>
      <c r="C33" s="420">
        <f>'UPV TRES'!W17</f>
        <v>0</v>
      </c>
    </row>
    <row r="34" spans="1:3">
      <c r="A34" s="419" t="s">
        <v>505</v>
      </c>
      <c r="B34" s="233">
        <f>'CULTURA TRES'!R5</f>
        <v>0</v>
      </c>
      <c r="C34" s="420">
        <f>'CULTURA TRES'!V5</f>
        <v>0</v>
      </c>
    </row>
    <row r="35" spans="1:3">
      <c r="A35" s="419" t="s">
        <v>356</v>
      </c>
      <c r="B35" s="233">
        <f>'VISESA TRES'!R5</f>
        <v>0</v>
      </c>
      <c r="C35" s="420">
        <f>'VISESA TRES'!V5</f>
        <v>0</v>
      </c>
    </row>
    <row r="36" spans="1:3">
      <c r="A36" s="419" t="s">
        <v>357</v>
      </c>
      <c r="B36" s="233">
        <f>'LANBIDE TRES'!R6</f>
        <v>0</v>
      </c>
      <c r="C36" s="420">
        <f>'LANBIDE TRES'!V6</f>
        <v>0</v>
      </c>
    </row>
    <row r="37" spans="1:3">
      <c r="A37" s="419" t="s">
        <v>358</v>
      </c>
      <c r="B37" s="233">
        <f>'NEIKER TRES'!R6</f>
        <v>0</v>
      </c>
      <c r="C37" s="420">
        <f>'NEIKER TRES'!V6</f>
        <v>0</v>
      </c>
    </row>
    <row r="38" spans="1:3">
      <c r="A38" s="419" t="s">
        <v>396</v>
      </c>
      <c r="B38" s="233">
        <f>'ITELAZPI TRES'!R36</f>
        <v>0</v>
      </c>
      <c r="C38" s="420">
        <f>'ITELAZPI TRES'!V36</f>
        <v>0</v>
      </c>
    </row>
    <row r="39" spans="1:3">
      <c r="A39" s="419" t="s">
        <v>507</v>
      </c>
      <c r="B39" s="233">
        <f>'EUSKOTREN TRES'!R5</f>
        <v>0</v>
      </c>
      <c r="C39" s="420">
        <f>'EUSKOTREN TRES'!V5</f>
        <v>0</v>
      </c>
    </row>
    <row r="40" spans="1:3" s="461" customFormat="1" ht="13.5" thickBot="1">
      <c r="A40" s="421" t="s">
        <v>555</v>
      </c>
      <c r="B40" s="422">
        <f>'PARQUES TECNOLÓGICOS TRES'!R6</f>
        <v>0</v>
      </c>
      <c r="C40" s="423">
        <f>'PARQUES TECNOLÓGICOS TRES'!V6</f>
        <v>0</v>
      </c>
    </row>
    <row r="41" spans="1:3" ht="13.5" thickTop="1">
      <c r="A41" s="429" t="s">
        <v>510</v>
      </c>
      <c r="B41" s="293">
        <f>SUM(B28:B40)</f>
        <v>0</v>
      </c>
      <c r="C41" s="293">
        <f>SUM(C28:C40)</f>
        <v>0</v>
      </c>
    </row>
    <row r="42" spans="1:3">
      <c r="A42" s="404"/>
      <c r="B42" s="404"/>
      <c r="C42" s="404"/>
    </row>
    <row r="43" spans="1:3">
      <c r="A43" s="404" t="s">
        <v>508</v>
      </c>
      <c r="B43" s="404"/>
      <c r="C43" s="404"/>
    </row>
    <row r="44" spans="1:3" ht="13.5" thickBot="1">
      <c r="A44" s="404"/>
      <c r="B44" s="404"/>
      <c r="C44" s="404"/>
    </row>
    <row r="45" spans="1:3" ht="13.5" thickTop="1">
      <c r="A45" s="424" t="s">
        <v>231</v>
      </c>
      <c r="B45" s="425" t="s">
        <v>435</v>
      </c>
      <c r="C45" s="426" t="s">
        <v>519</v>
      </c>
    </row>
    <row r="46" spans="1:3">
      <c r="A46" s="419" t="s">
        <v>298</v>
      </c>
      <c r="B46" s="233">
        <f>B4+B15</f>
        <v>0</v>
      </c>
      <c r="C46" s="420">
        <f>C4+C15</f>
        <v>0</v>
      </c>
    </row>
    <row r="47" spans="1:3">
      <c r="A47" s="419" t="s">
        <v>297</v>
      </c>
      <c r="B47" s="233">
        <f t="shared" ref="B47:C49" si="1">B5+B16+B29</f>
        <v>0</v>
      </c>
      <c r="C47" s="420">
        <f t="shared" si="1"/>
        <v>0</v>
      </c>
    </row>
    <row r="48" spans="1:3">
      <c r="A48" s="419" t="s">
        <v>504</v>
      </c>
      <c r="B48" s="233">
        <f t="shared" si="1"/>
        <v>0</v>
      </c>
      <c r="C48" s="420">
        <f t="shared" si="1"/>
        <v>0</v>
      </c>
    </row>
    <row r="49" spans="1:3">
      <c r="A49" s="419" t="s">
        <v>295</v>
      </c>
      <c r="B49" s="233">
        <f t="shared" si="1"/>
        <v>0</v>
      </c>
      <c r="C49" s="420">
        <f t="shared" si="1"/>
        <v>0</v>
      </c>
    </row>
    <row r="50" spans="1:3">
      <c r="A50" s="419" t="s">
        <v>234</v>
      </c>
      <c r="B50" s="233">
        <f>B8+B19+B33</f>
        <v>0</v>
      </c>
      <c r="C50" s="420">
        <f>C8+C19+C33</f>
        <v>0</v>
      </c>
    </row>
    <row r="51" spans="1:3">
      <c r="A51" s="419" t="s">
        <v>349</v>
      </c>
      <c r="B51" s="233">
        <f>B9</f>
        <v>0</v>
      </c>
      <c r="C51" s="420">
        <f>C9</f>
        <v>0</v>
      </c>
    </row>
    <row r="52" spans="1:3">
      <c r="A52" s="419" t="s">
        <v>363</v>
      </c>
      <c r="B52" s="233">
        <f>B20</f>
        <v>0</v>
      </c>
      <c r="C52" s="420">
        <f>C20</f>
        <v>0</v>
      </c>
    </row>
    <row r="53" spans="1:3">
      <c r="A53" s="419" t="s">
        <v>506</v>
      </c>
      <c r="B53" s="233">
        <f>B21</f>
        <v>0</v>
      </c>
      <c r="C53" s="420">
        <f>C21</f>
        <v>0</v>
      </c>
    </row>
    <row r="54" spans="1:3">
      <c r="A54" s="419" t="s">
        <v>340</v>
      </c>
      <c r="B54" s="233">
        <f>B28</f>
        <v>0</v>
      </c>
      <c r="C54" s="420">
        <f>C28</f>
        <v>0</v>
      </c>
    </row>
    <row r="55" spans="1:3">
      <c r="A55" s="419" t="s">
        <v>236</v>
      </c>
      <c r="B55" s="233">
        <f>B32</f>
        <v>0</v>
      </c>
      <c r="C55" s="420">
        <f>C32</f>
        <v>0</v>
      </c>
    </row>
    <row r="56" spans="1:3">
      <c r="A56" s="419" t="s">
        <v>505</v>
      </c>
      <c r="B56" s="233">
        <f t="shared" ref="B56:C61" si="2">B34</f>
        <v>0</v>
      </c>
      <c r="C56" s="420">
        <f t="shared" si="2"/>
        <v>0</v>
      </c>
    </row>
    <row r="57" spans="1:3">
      <c r="A57" s="419" t="s">
        <v>356</v>
      </c>
      <c r="B57" s="233">
        <f t="shared" si="2"/>
        <v>0</v>
      </c>
      <c r="C57" s="420">
        <f t="shared" si="2"/>
        <v>0</v>
      </c>
    </row>
    <row r="58" spans="1:3">
      <c r="A58" s="419" t="s">
        <v>357</v>
      </c>
      <c r="B58" s="233">
        <f t="shared" si="2"/>
        <v>0</v>
      </c>
      <c r="C58" s="420">
        <f t="shared" si="2"/>
        <v>0</v>
      </c>
    </row>
    <row r="59" spans="1:3">
      <c r="A59" s="419" t="s">
        <v>358</v>
      </c>
      <c r="B59" s="233">
        <f t="shared" si="2"/>
        <v>0</v>
      </c>
      <c r="C59" s="420">
        <f t="shared" si="2"/>
        <v>0</v>
      </c>
    </row>
    <row r="60" spans="1:3">
      <c r="A60" s="419" t="s">
        <v>396</v>
      </c>
      <c r="B60" s="233">
        <f t="shared" si="2"/>
        <v>0</v>
      </c>
      <c r="C60" s="420">
        <f t="shared" si="2"/>
        <v>0</v>
      </c>
    </row>
    <row r="61" spans="1:3">
      <c r="A61" s="419" t="s">
        <v>507</v>
      </c>
      <c r="B61" s="233">
        <f t="shared" si="2"/>
        <v>0</v>
      </c>
      <c r="C61" s="420">
        <f t="shared" si="2"/>
        <v>0</v>
      </c>
    </row>
    <row r="62" spans="1:3" s="461" customFormat="1" ht="13.5" thickBot="1">
      <c r="A62" s="471" t="s">
        <v>555</v>
      </c>
      <c r="B62" s="422">
        <f>B22+B40</f>
        <v>0</v>
      </c>
      <c r="C62" s="423">
        <f>C22+C40</f>
        <v>0</v>
      </c>
    </row>
    <row r="63" spans="1:3" ht="13.5" thickTop="1">
      <c r="A63" s="176" t="s">
        <v>245</v>
      </c>
      <c r="B63" s="293">
        <f>SUM(B46:B62)</f>
        <v>0</v>
      </c>
      <c r="C63" s="293">
        <f>SUM(C46:C62)</f>
        <v>0</v>
      </c>
    </row>
    <row r="64" spans="1:3" ht="13.5" thickBot="1"/>
    <row r="65" spans="1:8" ht="13.5" thickTop="1">
      <c r="A65" s="424" t="s">
        <v>231</v>
      </c>
      <c r="B65" s="474" t="s">
        <v>562</v>
      </c>
      <c r="C65" s="475" t="s">
        <v>563</v>
      </c>
      <c r="D65" s="475" t="s">
        <v>564</v>
      </c>
      <c r="E65" s="475" t="s">
        <v>565</v>
      </c>
      <c r="F65" s="475" t="s">
        <v>566</v>
      </c>
      <c r="G65" s="476" t="s">
        <v>567</v>
      </c>
      <c r="H65" s="472"/>
    </row>
    <row r="66" spans="1:8">
      <c r="A66" s="419" t="s">
        <v>298</v>
      </c>
      <c r="B66" s="477">
        <f>'SALUD SEIS A'!AB34+'SALUD SEIS B'!AB21</f>
        <v>0</v>
      </c>
      <c r="C66" s="479">
        <f>'SALUD SEIS A'!AB37+'SALUD SEIS B'!AB24</f>
        <v>0</v>
      </c>
      <c r="D66" s="479">
        <f>'SALUD SEIS A'!AB40+'SALUD SEIS B'!AB27</f>
        <v>0</v>
      </c>
      <c r="E66" s="479">
        <f>'SALUD SEIS A'!AB24+'SALUD SEIS B'!AB11</f>
        <v>0</v>
      </c>
      <c r="F66" s="479">
        <f>'SALUD SEIS A'!AB27+'SALUD SEIS B'!AB14</f>
        <v>0</v>
      </c>
      <c r="G66" s="480">
        <f>'SALUD SEIS A'!AB30+'SALUD SEIS B'!AB17</f>
        <v>0</v>
      </c>
      <c r="H66" s="293"/>
    </row>
    <row r="67" spans="1:8">
      <c r="A67" s="419" t="s">
        <v>297</v>
      </c>
      <c r="B67" s="477">
        <f>'SEGURIDAD SEIS A'!AC21+'SEGURIDAD SEIS B'!AC25+'SEGURIDAD TRES'!W216</f>
        <v>0</v>
      </c>
      <c r="C67" s="479">
        <f>'SEGURIDAD SEIS A'!AC24+'SEGURIDAD SEIS B'!AC28+'SEGURIDAD TRES'!W219</f>
        <v>0</v>
      </c>
      <c r="D67" s="479">
        <f>'SEGURIDAD SEIS A'!AC27+'SEGURIDAD SEIS B'!AC31+'SEGURIDAD TRES'!W222</f>
        <v>0</v>
      </c>
      <c r="E67" s="479">
        <f>'SEGURIDAD SEIS A'!AC11+'SEGURIDAD SEIS B'!AC15+'SEGURIDAD TRES'!W206</f>
        <v>0</v>
      </c>
      <c r="F67" s="479">
        <f>'SEGURIDAD SEIS A'!AC14+'SEGURIDAD SEIS B'!AC18+'SEGURIDAD TRES'!W209</f>
        <v>0</v>
      </c>
      <c r="G67" s="480">
        <f>'SEGURIDAD SEIS A'!AC17+'SEGURIDAD SEIS B'!AC21+'SEGURIDAD TRES'!W212</f>
        <v>0</v>
      </c>
      <c r="H67" s="293">
        <f>SUM(B67:G67)</f>
        <v>0</v>
      </c>
    </row>
    <row r="68" spans="1:8">
      <c r="A68" s="419" t="s">
        <v>504</v>
      </c>
      <c r="B68" s="477">
        <f>'JUSTICIA TRES'!V22+'JUSTICIA SEIS A'!AB21+'JUSTICIA SEIS B'!AB24</f>
        <v>0</v>
      </c>
      <c r="C68" s="479">
        <f>'JUSTICIA TRES'!V25+'JUSTICIA SEIS A'!AB24+'JUSTICIA SEIS B'!AB27</f>
        <v>0</v>
      </c>
      <c r="D68" s="479">
        <f>'JUSTICIA TRES'!V28+'JUSTICIA SEIS A'!AB27+'JUSTICIA SEIS B'!AB30</f>
        <v>0</v>
      </c>
      <c r="E68" s="479">
        <f>'JUSTICIA TRES'!V12+'JUSTICIA SEIS A'!AB11+'JUSTICIA SEIS B'!AB14</f>
        <v>0</v>
      </c>
      <c r="F68" s="479">
        <f>'JUSTICIA TRES'!V15+'JUSTICIA SEIS A'!AB14+'JUSTICIA SEIS B'!AB17</f>
        <v>0</v>
      </c>
      <c r="G68" s="480">
        <f>'JUSTICIA TRES'!V18+'JUSTICIA SEIS A'!AB17+'JUSTICIA SEIS B'!AB20</f>
        <v>0</v>
      </c>
      <c r="H68" s="293"/>
    </row>
    <row r="69" spans="1:8">
      <c r="A69" s="419" t="s">
        <v>295</v>
      </c>
      <c r="B69" s="477">
        <f>'RRGG SEIS A'!AB31+'RRGG SEIS B'!AB22+'RRGG TRES'!V56</f>
        <v>0</v>
      </c>
      <c r="C69" s="479">
        <f>'RRGG SEIS A'!AB34+'RRGG SEIS B'!AB25+'RRGG TRES'!V59</f>
        <v>0</v>
      </c>
      <c r="D69" s="479">
        <f>'RRGG SEIS A'!AB37+'RRGG SEIS B'!AB28+'RRGG TRES'!V62</f>
        <v>0</v>
      </c>
      <c r="E69" s="479">
        <f>'RRGG SEIS A'!AB21+'RRGG SEIS B'!AB12+'RRGG TRES'!V46</f>
        <v>0</v>
      </c>
      <c r="F69" s="479">
        <f>'RRGG SEIS A'!AB24+'RRGG SEIS B'!AB15+'RRGG TRES'!V49</f>
        <v>0</v>
      </c>
      <c r="G69" s="480">
        <f>'RRGG SEIS A'!AB27+'RRGG SEIS B'!AB18+'RRGG TRES'!V52</f>
        <v>0</v>
      </c>
      <c r="H69" s="293"/>
    </row>
    <row r="70" spans="1:8">
      <c r="A70" s="419" t="s">
        <v>234</v>
      </c>
      <c r="B70" s="477">
        <f>'UPV TRES'!W33+'UPV SEIS A'!AC32+'UPV SEIS B'!AB23</f>
        <v>0</v>
      </c>
      <c r="C70" s="479">
        <f>'UPV TRES'!W36+'UPV SEIS A'!AC35+'UPV SEIS B'!AB26</f>
        <v>0</v>
      </c>
      <c r="D70" s="479">
        <f>'UPV TRES'!W39+'UPV SEIS A'!AC38+'UPV SEIS B'!AB29</f>
        <v>0</v>
      </c>
      <c r="E70" s="479">
        <f>'UPV TRES'!W23+'UPV SEIS A'!AC22+'UPV SEIS B'!AB13</f>
        <v>0</v>
      </c>
      <c r="F70" s="479">
        <f>'UPV TRES'!W26+'UPV SEIS A'!AC25+'UPV SEIS B'!AB16</f>
        <v>0</v>
      </c>
      <c r="G70" s="480">
        <f>'UPV TRES'!W29+'UPV SEIS A'!AC28+'UPV SEIS B'!AB19</f>
        <v>0</v>
      </c>
      <c r="H70" s="293"/>
    </row>
    <row r="71" spans="1:8">
      <c r="A71" s="419" t="s">
        <v>349</v>
      </c>
      <c r="B71" s="477">
        <f>'MUSIKENE SEIS A'!AC21</f>
        <v>0</v>
      </c>
      <c r="C71" s="479">
        <f>'MUSIKENE SEIS A'!AC24</f>
        <v>0</v>
      </c>
      <c r="D71" s="479">
        <f>'MUSIKENE SEIS A'!AC27</f>
        <v>0</v>
      </c>
      <c r="E71" s="479">
        <f>'MUSIKENE SEIS A'!AC11</f>
        <v>0</v>
      </c>
      <c r="F71" s="479">
        <f>'MUSIKENE SEIS A'!AC14</f>
        <v>0</v>
      </c>
      <c r="G71" s="480">
        <f>'MUSIKENE SEIS A'!AC17</f>
        <v>0</v>
      </c>
      <c r="H71" s="293"/>
    </row>
    <row r="72" spans="1:8">
      <c r="A72" s="419" t="s">
        <v>363</v>
      </c>
      <c r="B72" s="477">
        <f>'EJIE SEIS B'!AB21</f>
        <v>0</v>
      </c>
      <c r="C72" s="479">
        <f>'EJIE SEIS B'!AB24</f>
        <v>0</v>
      </c>
      <c r="D72" s="479">
        <f>'EJIE SEIS B'!AB27</f>
        <v>0</v>
      </c>
      <c r="E72" s="479">
        <f>'EJIE SEIS B'!AB11</f>
        <v>0</v>
      </c>
      <c r="F72" s="479">
        <f>'EJIE SEIS B'!AB14</f>
        <v>0</v>
      </c>
      <c r="G72" s="480">
        <f>'EJIE SEIS B'!AB17</f>
        <v>0</v>
      </c>
      <c r="H72" s="293"/>
    </row>
    <row r="73" spans="1:8">
      <c r="A73" s="419" t="s">
        <v>506</v>
      </c>
      <c r="B73" s="477">
        <f>'EITB SEIS B'!AB22</f>
        <v>0</v>
      </c>
      <c r="C73" s="479">
        <f>'EITB SEIS B'!AB25</f>
        <v>0</v>
      </c>
      <c r="D73" s="479">
        <f>'EITB SEIS B'!AB28</f>
        <v>0</v>
      </c>
      <c r="E73" s="479">
        <f>'EITB SEIS B'!AB12</f>
        <v>0</v>
      </c>
      <c r="F73" s="479">
        <f>'EITB SEIS B'!AB15</f>
        <v>0</v>
      </c>
      <c r="G73" s="480">
        <f>'EITB SEIS B'!AB18</f>
        <v>0</v>
      </c>
      <c r="H73" s="293"/>
    </row>
    <row r="74" spans="1:8">
      <c r="A74" s="419" t="s">
        <v>340</v>
      </c>
      <c r="B74" s="477">
        <f>'EDUCACIÓN TRES'!Y41</f>
        <v>0</v>
      </c>
      <c r="C74" s="479">
        <f>'EDUCACIÓN TRES'!Y44</f>
        <v>0</v>
      </c>
      <c r="D74" s="479">
        <f>'EDUCACIÓN TRES'!Y47</f>
        <v>0</v>
      </c>
      <c r="E74" s="479">
        <f>'EDUCACIÓN TRES'!Y31</f>
        <v>0</v>
      </c>
      <c r="F74" s="479">
        <f>'EDUCACIÓN TRES'!Y34</f>
        <v>0</v>
      </c>
      <c r="G74" s="480">
        <f>'EDUCACIÓN TRES'!Y37</f>
        <v>0</v>
      </c>
      <c r="H74" s="293"/>
    </row>
    <row r="75" spans="1:8">
      <c r="A75" s="419" t="s">
        <v>236</v>
      </c>
      <c r="B75" s="477">
        <f>'LEHENDAKARITZA TRES'!V21</f>
        <v>0</v>
      </c>
      <c r="C75" s="479">
        <f>'LEHENDAKARITZA TRES'!V24</f>
        <v>0</v>
      </c>
      <c r="D75" s="479">
        <f>'LEHENDAKARITZA TRES'!V27</f>
        <v>0</v>
      </c>
      <c r="E75" s="479">
        <f>'LEHENDAKARITZA TRES'!V11</f>
        <v>0</v>
      </c>
      <c r="F75" s="479">
        <f>'LEHENDAKARITZA TRES'!V14</f>
        <v>0</v>
      </c>
      <c r="G75" s="480">
        <f>'LEHENDAKARITZA TRES'!V17</f>
        <v>0</v>
      </c>
      <c r="H75" s="293"/>
    </row>
    <row r="76" spans="1:8">
      <c r="A76" s="419" t="s">
        <v>505</v>
      </c>
      <c r="B76" s="477">
        <f>'CULTURA TRES'!V21</f>
        <v>0</v>
      </c>
      <c r="C76" s="479">
        <f>'CULTURA TRES'!V24</f>
        <v>0</v>
      </c>
      <c r="D76" s="479">
        <f>'CULTURA TRES'!V27</f>
        <v>0</v>
      </c>
      <c r="E76" s="479">
        <f>'CULTURA TRES'!V11</f>
        <v>0</v>
      </c>
      <c r="F76" s="479">
        <f>'CULTURA TRES'!V14</f>
        <v>0</v>
      </c>
      <c r="G76" s="480">
        <f>'CULTURA TRES'!V17</f>
        <v>0</v>
      </c>
      <c r="H76" s="293"/>
    </row>
    <row r="77" spans="1:8">
      <c r="A77" s="419" t="s">
        <v>356</v>
      </c>
      <c r="B77" s="477">
        <f>'VISESA TRES'!V21</f>
        <v>0</v>
      </c>
      <c r="C77" s="479">
        <f>'VISESA TRES'!V24</f>
        <v>0</v>
      </c>
      <c r="D77" s="479">
        <f>'VISESA TRES'!V27</f>
        <v>0</v>
      </c>
      <c r="E77" s="479">
        <f>'VISESA TRES'!V11</f>
        <v>0</v>
      </c>
      <c r="F77" s="479">
        <f>'VISESA TRES'!V14</f>
        <v>0</v>
      </c>
      <c r="G77" s="480">
        <f>'VISESA TRES'!V17</f>
        <v>0</v>
      </c>
      <c r="H77" s="293"/>
    </row>
    <row r="78" spans="1:8">
      <c r="A78" s="419" t="s">
        <v>357</v>
      </c>
      <c r="B78" s="477">
        <f>'LANBIDE TRES'!V22</f>
        <v>0</v>
      </c>
      <c r="C78" s="479">
        <f>'LANBIDE TRES'!V25</f>
        <v>0</v>
      </c>
      <c r="D78" s="479">
        <f>'LANBIDE TRES'!V28</f>
        <v>0</v>
      </c>
      <c r="E78" s="479">
        <f>'LANBIDE TRES'!V12</f>
        <v>0</v>
      </c>
      <c r="F78" s="479">
        <f>'LANBIDE TRES'!V15</f>
        <v>0</v>
      </c>
      <c r="G78" s="480">
        <f>'LANBIDE TRES'!V18</f>
        <v>0</v>
      </c>
      <c r="H78" s="293"/>
    </row>
    <row r="79" spans="1:8">
      <c r="A79" s="419" t="s">
        <v>358</v>
      </c>
      <c r="B79" s="477">
        <f>'NEIKER TRES'!V22</f>
        <v>0</v>
      </c>
      <c r="C79" s="479">
        <f>'NEIKER TRES'!V25</f>
        <v>0</v>
      </c>
      <c r="D79" s="479">
        <f>'NEIKER TRES'!V28</f>
        <v>0</v>
      </c>
      <c r="E79" s="479">
        <f>'NEIKER TRES'!V12</f>
        <v>0</v>
      </c>
      <c r="F79" s="479">
        <f>'NEIKER TRES'!V15</f>
        <v>0</v>
      </c>
      <c r="G79" s="480">
        <f>'NEIKER TRES'!V18</f>
        <v>0</v>
      </c>
      <c r="H79" s="293"/>
    </row>
    <row r="80" spans="1:8">
      <c r="A80" s="419" t="s">
        <v>396</v>
      </c>
      <c r="B80" s="477">
        <f>'ITELAZPI TRES'!V52</f>
        <v>0</v>
      </c>
      <c r="C80" s="479">
        <f>'ITELAZPI TRES'!V55</f>
        <v>0</v>
      </c>
      <c r="D80" s="479">
        <f>'ITELAZPI TRES'!V58</f>
        <v>0</v>
      </c>
      <c r="E80" s="479">
        <f>'ITELAZPI TRES'!V42</f>
        <v>0</v>
      </c>
      <c r="F80" s="479">
        <f>'ITELAZPI TRES'!V45</f>
        <v>0</v>
      </c>
      <c r="G80" s="480">
        <f>'ITELAZPI TRES'!V48</f>
        <v>0</v>
      </c>
      <c r="H80" s="293"/>
    </row>
    <row r="81" spans="1:8">
      <c r="A81" s="419" t="s">
        <v>507</v>
      </c>
      <c r="B81" s="477">
        <f>'EUSKOTREN TRES'!V21</f>
        <v>0</v>
      </c>
      <c r="C81" s="479">
        <f>'EUSKOTREN TRES'!V24</f>
        <v>0</v>
      </c>
      <c r="D81" s="479">
        <f>'EUSKOTREN TRES'!V27</f>
        <v>0</v>
      </c>
      <c r="E81" s="479">
        <f>'EUSKOTREN TRES'!V11</f>
        <v>0</v>
      </c>
      <c r="F81" s="479">
        <f>'EUSKOTREN TRES'!V14</f>
        <v>0</v>
      </c>
      <c r="G81" s="480">
        <f>'EUSKOTREN TRES'!V17</f>
        <v>0</v>
      </c>
      <c r="H81" s="293"/>
    </row>
    <row r="82" spans="1:8" ht="13.5" thickBot="1">
      <c r="A82" s="471" t="s">
        <v>555</v>
      </c>
      <c r="B82" s="478">
        <f>'PARQUES TECNOLÓGICOS SEIS B'!AB25+'PARQUES TECNOLÓGICOS TRES'!V22</f>
        <v>0</v>
      </c>
      <c r="C82" s="482">
        <f>'PARQUES TECNOLÓGICOS SEIS B'!AB28+'PARQUES TECNOLÓGICOS TRES'!V25</f>
        <v>0</v>
      </c>
      <c r="D82" s="482">
        <f>'PARQUES TECNOLÓGICOS SEIS B'!AB31+'PARQUES TECNOLÓGICOS TRES'!V28</f>
        <v>0</v>
      </c>
      <c r="E82" s="482">
        <f>'PARQUES TECNOLÓGICOS SEIS B'!AB15+'PARQUES TECNOLÓGICOS TRES'!V12</f>
        <v>0</v>
      </c>
      <c r="F82" s="482">
        <f>'PARQUES TECNOLÓGICOS SEIS B'!AB18+'PARQUES TECNOLÓGICOS TRES'!V15</f>
        <v>0</v>
      </c>
      <c r="G82" s="483">
        <f>'PARQUES TECNOLÓGICOS SEIS B'!AB21+'PARQUES TECNOLÓGICOS TRES'!V18</f>
        <v>0</v>
      </c>
      <c r="H82" s="293"/>
    </row>
    <row r="83" spans="1:8" ht="13.5" thickTop="1">
      <c r="A83" s="176" t="s">
        <v>245</v>
      </c>
      <c r="B83" s="293">
        <f>SUM(B66:B82)</f>
        <v>0</v>
      </c>
      <c r="C83" s="293">
        <f t="shared" ref="C83:G83" si="3">SUM(C66:C82)</f>
        <v>0</v>
      </c>
      <c r="D83" s="293">
        <f t="shared" si="3"/>
        <v>0</v>
      </c>
      <c r="E83" s="293">
        <f t="shared" si="3"/>
        <v>0</v>
      </c>
      <c r="F83" s="293">
        <f t="shared" si="3"/>
        <v>0</v>
      </c>
      <c r="G83" s="293">
        <f t="shared" si="3"/>
        <v>0</v>
      </c>
      <c r="H83" s="293">
        <f>SUM(B83:G83)</f>
        <v>0</v>
      </c>
    </row>
    <row r="85" spans="1:8" ht="13.5" thickBot="1"/>
    <row r="86" spans="1:8" ht="13.5" thickTop="1">
      <c r="A86" s="424" t="s">
        <v>231</v>
      </c>
      <c r="B86" s="474" t="s">
        <v>568</v>
      </c>
      <c r="C86" s="475" t="s">
        <v>569</v>
      </c>
      <c r="D86" s="475" t="s">
        <v>570</v>
      </c>
      <c r="E86" s="475" t="s">
        <v>571</v>
      </c>
      <c r="F86" s="475" t="s">
        <v>572</v>
      </c>
      <c r="G86" s="476" t="s">
        <v>573</v>
      </c>
      <c r="H86" s="473"/>
    </row>
    <row r="87" spans="1:8">
      <c r="A87" s="419" t="s">
        <v>298</v>
      </c>
      <c r="B87" s="477">
        <f>'SALUD SEIS A'!X34+'SALUD SEIS B'!X21</f>
        <v>0</v>
      </c>
      <c r="C87" s="479">
        <f>'SALUD SEIS A'!X37+'SALUD SEIS B'!X24</f>
        <v>0</v>
      </c>
      <c r="D87" s="479">
        <f>'SALUD SEIS A'!X40+'SALUD SEIS B'!X27</f>
        <v>0</v>
      </c>
      <c r="E87" s="479">
        <f>'SALUD SEIS A'!X24+'SALUD SEIS B'!X11</f>
        <v>0</v>
      </c>
      <c r="F87" s="479">
        <f>'SALUD SEIS A'!X27+'SALUD SEIS B'!X14</f>
        <v>0</v>
      </c>
      <c r="G87" s="480">
        <f>'SALUD SEIS A'!X30+'SALUD SEIS B'!X17</f>
        <v>0</v>
      </c>
      <c r="H87" s="293"/>
    </row>
    <row r="88" spans="1:8">
      <c r="A88" s="419" t="s">
        <v>297</v>
      </c>
      <c r="B88" s="477">
        <f>'SEGURIDAD SEIS A'!Y21+'SEGURIDAD SEIS B'!Y25+'SEGURIDAD TRES'!S216</f>
        <v>0</v>
      </c>
      <c r="C88" s="479">
        <f>'SEGURIDAD SEIS A'!Y24+'SEGURIDAD SEIS B'!Y28+'SEGURIDAD TRES'!S219</f>
        <v>0</v>
      </c>
      <c r="D88" s="479">
        <f>'SEGURIDAD SEIS A'!Y27+'SEGURIDAD SEIS B'!Y31+'SEGURIDAD TRES'!S222</f>
        <v>0</v>
      </c>
      <c r="E88" s="479">
        <f>'SEGURIDAD SEIS A'!Y11+'SEGURIDAD SEIS B'!Y15+'SEGURIDAD TRES'!S206</f>
        <v>0</v>
      </c>
      <c r="F88" s="479">
        <f>'SEGURIDAD SEIS A'!Y14+'SEGURIDAD SEIS B'!Y18+'SEGURIDAD TRES'!S209</f>
        <v>0</v>
      </c>
      <c r="G88" s="480">
        <f>'SEGURIDAD SEIS A'!Y17+'SEGURIDAD SEIS B'!Y21+'SEGURIDAD TRES'!S212</f>
        <v>0</v>
      </c>
      <c r="H88" s="293">
        <f>SUM(B88:G88)</f>
        <v>0</v>
      </c>
    </row>
    <row r="89" spans="1:8">
      <c r="A89" s="419" t="s">
        <v>504</v>
      </c>
      <c r="B89" s="477">
        <f>'JUSTICIA TRES'!R22+'JUSTICIA SEIS A'!X21+'JUSTICIA SEIS B'!X24</f>
        <v>0</v>
      </c>
      <c r="C89" s="479">
        <f>'JUSTICIA TRES'!R25+'JUSTICIA SEIS A'!X24+'JUSTICIA SEIS B'!X27</f>
        <v>0</v>
      </c>
      <c r="D89" s="479">
        <f>'JUSTICIA TRES'!R28+'JUSTICIA SEIS A'!X27+'JUSTICIA SEIS B'!X30</f>
        <v>0</v>
      </c>
      <c r="E89" s="479">
        <f>'JUSTICIA TRES'!R12+'JUSTICIA SEIS A'!X11+'JUSTICIA SEIS B'!X14</f>
        <v>0</v>
      </c>
      <c r="F89" s="479">
        <f>'JUSTICIA TRES'!R15+'JUSTICIA SEIS A'!X14+'JUSTICIA SEIS B'!X17</f>
        <v>0</v>
      </c>
      <c r="G89" s="480">
        <f>'JUSTICIA TRES'!R18+'JUSTICIA SEIS A'!X17+'JUSTICIA SEIS B'!X20</f>
        <v>0</v>
      </c>
      <c r="H89" s="293"/>
    </row>
    <row r="90" spans="1:8">
      <c r="A90" s="419" t="s">
        <v>295</v>
      </c>
      <c r="B90" s="477">
        <f>'RRGG SEIS A'!X31+'RRGG SEIS B'!X22+'RRGG TRES'!R56</f>
        <v>0</v>
      </c>
      <c r="C90" s="479">
        <f>'RRGG SEIS A'!X34+'RRGG SEIS B'!X25+'RRGG TRES'!R59</f>
        <v>0</v>
      </c>
      <c r="D90" s="479">
        <f>'RRGG SEIS A'!X37+'RRGG SEIS B'!X28+'RRGG TRES'!R62</f>
        <v>0</v>
      </c>
      <c r="E90" s="479">
        <f>'RRGG SEIS A'!X21+'RRGG SEIS B'!X12+'RRGG TRES'!R46</f>
        <v>0</v>
      </c>
      <c r="F90" s="479">
        <f>'RRGG SEIS A'!X24+'RRGG SEIS B'!X15+'RRGG TRES'!R49</f>
        <v>0</v>
      </c>
      <c r="G90" s="480">
        <f>'RRGG SEIS A'!X27+'RRGG SEIS B'!X18+'RRGG TRES'!R52</f>
        <v>0</v>
      </c>
      <c r="H90" s="293"/>
    </row>
    <row r="91" spans="1:8">
      <c r="A91" s="419" t="s">
        <v>234</v>
      </c>
      <c r="B91" s="477">
        <f>'UPV TRES'!S33+'UPV SEIS A'!Y32+'UPV SEIS B'!X23</f>
        <v>0</v>
      </c>
      <c r="C91" s="479">
        <f>'UPV TRES'!S36+'UPV SEIS A'!Y35+'UPV SEIS B'!X26</f>
        <v>0</v>
      </c>
      <c r="D91" s="479">
        <f>'UPV TRES'!S39+'UPV SEIS A'!Y38+'UPV SEIS B'!X29</f>
        <v>0</v>
      </c>
      <c r="E91" s="479">
        <f>'UPV TRES'!S23+'UPV SEIS A'!Y22+'UPV SEIS B'!X13</f>
        <v>0</v>
      </c>
      <c r="F91" s="479">
        <f>'UPV TRES'!S26+'UPV SEIS A'!Y25+'UPV SEIS B'!X16</f>
        <v>0</v>
      </c>
      <c r="G91" s="480">
        <f>'UPV TRES'!S29+'UPV SEIS A'!Y28+'UPV SEIS B'!X19</f>
        <v>0</v>
      </c>
      <c r="H91" s="293"/>
    </row>
    <row r="92" spans="1:8">
      <c r="A92" s="419" t="s">
        <v>349</v>
      </c>
      <c r="B92" s="477">
        <f>'MUSIKENE SEIS A'!Y21</f>
        <v>0</v>
      </c>
      <c r="C92" s="479">
        <f>'MUSIKENE SEIS A'!Y24</f>
        <v>0</v>
      </c>
      <c r="D92" s="479">
        <f>'MUSIKENE SEIS A'!Y27</f>
        <v>0</v>
      </c>
      <c r="E92" s="479">
        <f>'MUSIKENE SEIS A'!Y11</f>
        <v>0</v>
      </c>
      <c r="F92" s="479">
        <f>'MUSIKENE SEIS A'!Y14</f>
        <v>0</v>
      </c>
      <c r="G92" s="480">
        <f>'MUSIKENE SEIS A'!Y17</f>
        <v>0</v>
      </c>
      <c r="H92" s="293"/>
    </row>
    <row r="93" spans="1:8">
      <c r="A93" s="419" t="s">
        <v>363</v>
      </c>
      <c r="B93" s="477">
        <f>'EJIE SEIS B'!X21</f>
        <v>0</v>
      </c>
      <c r="C93" s="479">
        <f>'EJIE SEIS B'!X24</f>
        <v>0</v>
      </c>
      <c r="D93" s="479">
        <f>'EJIE SEIS B'!X27</f>
        <v>0</v>
      </c>
      <c r="E93" s="479">
        <f>'EJIE SEIS B'!X11</f>
        <v>0</v>
      </c>
      <c r="F93" s="479">
        <f>'EJIE SEIS B'!X14</f>
        <v>0</v>
      </c>
      <c r="G93" s="480">
        <f>'EJIE SEIS B'!X17</f>
        <v>0</v>
      </c>
      <c r="H93" s="293"/>
    </row>
    <row r="94" spans="1:8">
      <c r="A94" s="419" t="s">
        <v>506</v>
      </c>
      <c r="B94" s="477">
        <f>'EITB SEIS B'!X22</f>
        <v>0</v>
      </c>
      <c r="C94" s="479">
        <f>'EITB SEIS B'!X25</f>
        <v>0</v>
      </c>
      <c r="D94" s="479">
        <f>'EITB SEIS B'!X28</f>
        <v>0</v>
      </c>
      <c r="E94" s="479">
        <f>'EITB SEIS B'!X12</f>
        <v>0</v>
      </c>
      <c r="F94" s="479">
        <f>'EITB SEIS B'!X15</f>
        <v>0</v>
      </c>
      <c r="G94" s="480">
        <f>'EITB SEIS B'!X18</f>
        <v>0</v>
      </c>
      <c r="H94" s="293"/>
    </row>
    <row r="95" spans="1:8">
      <c r="A95" s="419" t="s">
        <v>340</v>
      </c>
      <c r="B95" s="477">
        <f>'EDUCACIÓN TRES'!U41</f>
        <v>0</v>
      </c>
      <c r="C95" s="479">
        <f>'EDUCACIÓN TRES'!U44</f>
        <v>0</v>
      </c>
      <c r="D95" s="479">
        <f>'EDUCACIÓN TRES'!U47</f>
        <v>0</v>
      </c>
      <c r="E95" s="479">
        <f>'EDUCACIÓN TRES'!U31</f>
        <v>0</v>
      </c>
      <c r="F95" s="479">
        <f>'EDUCACIÓN TRES'!U34</f>
        <v>0</v>
      </c>
      <c r="G95" s="480">
        <f>'EDUCACIÓN TRES'!U37</f>
        <v>0</v>
      </c>
      <c r="H95" s="293"/>
    </row>
    <row r="96" spans="1:8">
      <c r="A96" s="419" t="s">
        <v>236</v>
      </c>
      <c r="B96" s="477">
        <f>'LEHENDAKARITZA TRES'!R21</f>
        <v>0</v>
      </c>
      <c r="C96" s="479">
        <f>'LEHENDAKARITZA TRES'!R24</f>
        <v>0</v>
      </c>
      <c r="D96" s="479">
        <f>'LEHENDAKARITZA TRES'!R27</f>
        <v>0</v>
      </c>
      <c r="E96" s="479">
        <f>'LEHENDAKARITZA TRES'!R11</f>
        <v>0</v>
      </c>
      <c r="F96" s="479">
        <f>'LEHENDAKARITZA TRES'!R14</f>
        <v>0</v>
      </c>
      <c r="G96" s="480">
        <f>'LEHENDAKARITZA TRES'!R17</f>
        <v>0</v>
      </c>
      <c r="H96" s="293"/>
    </row>
    <row r="97" spans="1:8">
      <c r="A97" s="419" t="s">
        <v>505</v>
      </c>
      <c r="B97" s="477">
        <f>'CULTURA TRES'!R21</f>
        <v>0</v>
      </c>
      <c r="C97" s="479">
        <f>'CULTURA TRES'!R24</f>
        <v>0</v>
      </c>
      <c r="D97" s="479">
        <f>'CULTURA TRES'!R27</f>
        <v>0</v>
      </c>
      <c r="E97" s="479">
        <f>'CULTURA TRES'!R11</f>
        <v>0</v>
      </c>
      <c r="F97" s="479">
        <f>'CULTURA TRES'!R14</f>
        <v>0</v>
      </c>
      <c r="G97" s="480">
        <f>'CULTURA TRES'!R17</f>
        <v>0</v>
      </c>
      <c r="H97" s="293"/>
    </row>
    <row r="98" spans="1:8">
      <c r="A98" s="419" t="s">
        <v>356</v>
      </c>
      <c r="B98" s="477">
        <f>'VISESA TRES'!R21</f>
        <v>0</v>
      </c>
      <c r="C98" s="479">
        <f>'VISESA TRES'!R24</f>
        <v>0</v>
      </c>
      <c r="D98" s="479">
        <f>'VISESA TRES'!R27</f>
        <v>0</v>
      </c>
      <c r="E98" s="479">
        <f>'VISESA TRES'!R11</f>
        <v>0</v>
      </c>
      <c r="F98" s="479">
        <f>'VISESA TRES'!R14</f>
        <v>0</v>
      </c>
      <c r="G98" s="480">
        <f>'VISESA TRES'!R17</f>
        <v>0</v>
      </c>
      <c r="H98" s="293"/>
    </row>
    <row r="99" spans="1:8">
      <c r="A99" s="419" t="s">
        <v>357</v>
      </c>
      <c r="B99" s="477">
        <f>'LANBIDE TRES'!R22</f>
        <v>0</v>
      </c>
      <c r="C99" s="479">
        <f>'LANBIDE TRES'!R25</f>
        <v>0</v>
      </c>
      <c r="D99" s="479">
        <f>'LANBIDE TRES'!R28</f>
        <v>0</v>
      </c>
      <c r="E99" s="479">
        <f>'LANBIDE TRES'!R12</f>
        <v>0</v>
      </c>
      <c r="F99" s="479">
        <f>'LANBIDE TRES'!R15</f>
        <v>0</v>
      </c>
      <c r="G99" s="480">
        <f>'LANBIDE TRES'!R18</f>
        <v>0</v>
      </c>
      <c r="H99" s="293"/>
    </row>
    <row r="100" spans="1:8">
      <c r="A100" s="419" t="s">
        <v>358</v>
      </c>
      <c r="B100" s="477">
        <f>'NEIKER TRES'!R22</f>
        <v>0</v>
      </c>
      <c r="C100" s="479">
        <f>'NEIKER TRES'!R25</f>
        <v>0</v>
      </c>
      <c r="D100" s="479">
        <f>'NEIKER TRES'!R28</f>
        <v>0</v>
      </c>
      <c r="E100" s="479">
        <f>'NEIKER TRES'!R12</f>
        <v>0</v>
      </c>
      <c r="F100" s="479">
        <f>'NEIKER TRES'!R15</f>
        <v>0</v>
      </c>
      <c r="G100" s="480">
        <f>'NEIKER TRES'!R18</f>
        <v>0</v>
      </c>
      <c r="H100" s="293"/>
    </row>
    <row r="101" spans="1:8">
      <c r="A101" s="419" t="s">
        <v>396</v>
      </c>
      <c r="B101" s="477">
        <f>'ITELAZPI TRES'!R52</f>
        <v>0</v>
      </c>
      <c r="C101" s="479">
        <f>'ITELAZPI TRES'!R55</f>
        <v>0</v>
      </c>
      <c r="D101" s="479">
        <f>'ITELAZPI TRES'!R58</f>
        <v>0</v>
      </c>
      <c r="E101" s="479">
        <f>'ITELAZPI TRES'!R42</f>
        <v>0</v>
      </c>
      <c r="F101" s="479">
        <f>'ITELAZPI TRES'!R45</f>
        <v>0</v>
      </c>
      <c r="G101" s="480">
        <f>'ITELAZPI TRES'!R48</f>
        <v>0</v>
      </c>
      <c r="H101" s="293"/>
    </row>
    <row r="102" spans="1:8">
      <c r="A102" s="419" t="s">
        <v>507</v>
      </c>
      <c r="B102" s="477">
        <f>'EUSKOTREN TRES'!R21</f>
        <v>0</v>
      </c>
      <c r="C102" s="479">
        <f>'EUSKOTREN TRES'!R24</f>
        <v>0</v>
      </c>
      <c r="D102" s="479">
        <f>'EUSKOTREN TRES'!R27</f>
        <v>0</v>
      </c>
      <c r="E102" s="479">
        <f>'EUSKOTREN TRES'!R11</f>
        <v>0</v>
      </c>
      <c r="F102" s="479">
        <f>'EUSKOTREN TRES'!R14</f>
        <v>0</v>
      </c>
      <c r="G102" s="480">
        <f>'EUSKOTREN TRES'!R17</f>
        <v>0</v>
      </c>
      <c r="H102" s="293"/>
    </row>
    <row r="103" spans="1:8" ht="13.5" thickBot="1">
      <c r="A103" s="471" t="s">
        <v>555</v>
      </c>
      <c r="B103" s="478">
        <f>'PARQUES TECNOLÓGICOS SEIS B'!X25+'PARQUES TECNOLÓGICOS TRES'!R22</f>
        <v>0</v>
      </c>
      <c r="C103" s="482">
        <f>'PARQUES TECNOLÓGICOS SEIS B'!X28+'PARQUES TECNOLÓGICOS TRES'!R25</f>
        <v>0</v>
      </c>
      <c r="D103" s="482">
        <f>'PARQUES TECNOLÓGICOS SEIS B'!X31+'PARQUES TECNOLÓGICOS TRES'!R28</f>
        <v>0</v>
      </c>
      <c r="E103" s="482">
        <f>'PARQUES TECNOLÓGICOS SEIS B'!X15+'PARQUES TECNOLÓGICOS TRES'!R12</f>
        <v>0</v>
      </c>
      <c r="F103" s="482">
        <f>'PARQUES TECNOLÓGICOS SEIS B'!X18+'PARQUES TECNOLÓGICOS TRES'!R15</f>
        <v>0</v>
      </c>
      <c r="G103" s="483">
        <f>'PARQUES TECNOLÓGICOS SEIS B'!X21+'PARQUES TECNOLÓGICOS TRES'!R18</f>
        <v>0</v>
      </c>
      <c r="H103" s="293"/>
    </row>
    <row r="104" spans="1:8" ht="13.5" thickTop="1">
      <c r="A104" s="176" t="s">
        <v>245</v>
      </c>
      <c r="B104" s="293">
        <f>SUM(B87:B103)</f>
        <v>0</v>
      </c>
      <c r="C104" s="293">
        <f t="shared" ref="C104:G104" si="4">SUM(C87:C103)</f>
        <v>0</v>
      </c>
      <c r="D104" s="293">
        <f t="shared" si="4"/>
        <v>0</v>
      </c>
      <c r="E104" s="293">
        <f t="shared" si="4"/>
        <v>0</v>
      </c>
      <c r="F104" s="293">
        <f t="shared" si="4"/>
        <v>0</v>
      </c>
      <c r="G104" s="293">
        <f t="shared" si="4"/>
        <v>0</v>
      </c>
      <c r="H104" s="293">
        <f>SUM(B104:G104)</f>
        <v>0</v>
      </c>
    </row>
  </sheetData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D33"/>
  <sheetViews>
    <sheetView zoomScale="70" zoomScaleNormal="70" zoomScalePageLayoutView="125" workbookViewId="0">
      <selection activeCell="F28" sqref="F28"/>
    </sheetView>
  </sheetViews>
  <sheetFormatPr baseColWidth="10" defaultColWidth="11.42578125" defaultRowHeight="12.75"/>
  <cols>
    <col min="1" max="1" width="24.42578125" style="64" bestFit="1" customWidth="1"/>
    <col min="2" max="2" width="35.42578125" bestFit="1" customWidth="1"/>
    <col min="3" max="3" width="18" bestFit="1" customWidth="1"/>
    <col min="4" max="4" width="18.42578125" bestFit="1" customWidth="1"/>
    <col min="5" max="5" width="19.140625" style="460" bestFit="1" customWidth="1"/>
    <col min="6" max="6" width="19.140625" style="500" customWidth="1"/>
    <col min="7" max="7" width="26.140625" bestFit="1" customWidth="1"/>
    <col min="8" max="8" width="17.7109375" bestFit="1" customWidth="1"/>
    <col min="9" max="13" width="18.28515625" bestFit="1" customWidth="1"/>
    <col min="14" max="14" width="12" bestFit="1" customWidth="1"/>
    <col min="15" max="15" width="10" bestFit="1" customWidth="1"/>
    <col min="16" max="19" width="12" bestFit="1" customWidth="1"/>
    <col min="20" max="20" width="9.85546875" bestFit="1" customWidth="1"/>
    <col min="21" max="23" width="10.85546875" bestFit="1" customWidth="1"/>
    <col min="24" max="24" width="17.5703125" bestFit="1" customWidth="1"/>
    <col min="25" max="25" width="14.7109375" bestFit="1" customWidth="1"/>
    <col min="26" max="26" width="10.42578125" bestFit="1" customWidth="1"/>
    <col min="27" max="27" width="10.85546875" bestFit="1" customWidth="1"/>
    <col min="28" max="28" width="17.5703125" bestFit="1" customWidth="1"/>
    <col min="29" max="29" width="20.42578125" bestFit="1" customWidth="1"/>
  </cols>
  <sheetData>
    <row r="1" spans="1:30" ht="20.25">
      <c r="B1" s="526" t="s">
        <v>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9"/>
      <c r="U1" s="529"/>
      <c r="V1" s="529"/>
      <c r="W1" s="529"/>
      <c r="X1" s="529"/>
      <c r="Y1" s="529"/>
      <c r="Z1" s="530"/>
      <c r="AA1" s="531"/>
      <c r="AB1" s="531"/>
      <c r="AC1" s="532"/>
    </row>
    <row r="2" spans="1:30" ht="17.25" thickBot="1">
      <c r="N2" s="3"/>
      <c r="O2" s="4"/>
      <c r="P2" s="4"/>
      <c r="Q2" s="4"/>
      <c r="R2" s="4"/>
      <c r="S2" s="4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30" ht="17.25" thickTop="1" thickBot="1">
      <c r="A3" s="6" t="s">
        <v>35</v>
      </c>
      <c r="B3" s="6" t="s">
        <v>11</v>
      </c>
      <c r="C3" s="6" t="s">
        <v>12</v>
      </c>
      <c r="D3" s="6" t="s">
        <v>13</v>
      </c>
      <c r="E3" s="208" t="s">
        <v>529</v>
      </c>
      <c r="F3" s="208" t="s">
        <v>575</v>
      </c>
      <c r="G3" s="6" t="s">
        <v>14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21</v>
      </c>
      <c r="N3" s="7" t="s">
        <v>0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  <c r="T3" s="8"/>
      <c r="U3" s="190"/>
      <c r="V3" s="194"/>
      <c r="W3" s="190"/>
      <c r="X3" s="195"/>
      <c r="Y3" s="195"/>
      <c r="Z3" s="508"/>
      <c r="AA3" s="190"/>
      <c r="AB3" s="190"/>
      <c r="AC3" s="194"/>
    </row>
    <row r="4" spans="1:30" s="214" customFormat="1" ht="15.75" thickTop="1">
      <c r="A4" s="310" t="s">
        <v>306</v>
      </c>
      <c r="B4" s="203" t="s">
        <v>95</v>
      </c>
      <c r="C4" s="22" t="s">
        <v>29</v>
      </c>
      <c r="D4" s="22" t="s">
        <v>30</v>
      </c>
      <c r="E4" s="22" t="s">
        <v>530</v>
      </c>
      <c r="F4" s="22" t="str">
        <f>IF(AND($D4="ARABA",$E4="X"),"LOTE 1",IF(AND($D4="ARABA",$E4=""),"LOTE 4",IF(AND($D4="GIPUZKOA",$E4="X"),"LOTE 2",IF(AND($D4="GIPUZKOA",$E4=""),"LOTE 5",IF(AND($D4="BIZKAIA",$E4="X"),"LOTE 3",IF(AND($D4="BIZKAIA",$E4= ""),"LOTE 6",))))))</f>
        <v>LOTE 3</v>
      </c>
      <c r="G4" s="203" t="s">
        <v>96</v>
      </c>
      <c r="H4" s="367">
        <v>180</v>
      </c>
      <c r="I4" s="367">
        <v>180</v>
      </c>
      <c r="J4" s="367">
        <v>180</v>
      </c>
      <c r="K4" s="367">
        <v>180</v>
      </c>
      <c r="L4" s="367">
        <v>180</v>
      </c>
      <c r="M4" s="368">
        <v>451</v>
      </c>
      <c r="N4" s="369">
        <v>86061</v>
      </c>
      <c r="O4" s="370">
        <v>118421</v>
      </c>
      <c r="P4" s="370">
        <v>53043</v>
      </c>
      <c r="Q4" s="370">
        <v>91735</v>
      </c>
      <c r="R4" s="370">
        <v>111926</v>
      </c>
      <c r="S4" s="371">
        <v>535960</v>
      </c>
      <c r="T4" s="517"/>
      <c r="U4" s="515"/>
      <c r="V4" s="515"/>
      <c r="W4" s="515"/>
      <c r="X4" s="515"/>
      <c r="Y4" s="516"/>
      <c r="Z4" s="515"/>
      <c r="AA4" s="515"/>
      <c r="AB4" s="515"/>
      <c r="AC4" s="516"/>
    </row>
    <row r="5" spans="1:30">
      <c r="H5" s="78"/>
      <c r="I5" s="78"/>
      <c r="J5" s="78"/>
      <c r="K5" s="78"/>
      <c r="L5" s="78"/>
      <c r="M5" s="78"/>
      <c r="N5" s="65"/>
      <c r="O5" s="65"/>
      <c r="P5" s="65"/>
      <c r="Q5" s="65"/>
      <c r="R5" s="65"/>
      <c r="S5" s="65"/>
      <c r="T5" s="217"/>
      <c r="U5" s="217"/>
      <c r="V5" s="217"/>
      <c r="W5" s="217"/>
      <c r="X5" s="217"/>
      <c r="Y5" s="233"/>
      <c r="Z5" s="233"/>
      <c r="AA5" s="233"/>
      <c r="AB5" s="233"/>
      <c r="AC5" s="233"/>
    </row>
    <row r="6" spans="1:30">
      <c r="N6" s="66"/>
      <c r="O6" s="66"/>
      <c r="P6" s="66"/>
      <c r="Q6" s="66"/>
      <c r="R6" s="66"/>
      <c r="S6" s="66"/>
    </row>
    <row r="7" spans="1:30">
      <c r="M7" t="s">
        <v>6</v>
      </c>
      <c r="N7" s="53">
        <f t="shared" ref="N7:S7" si="0">SUM(N4:N4)</f>
        <v>86061</v>
      </c>
      <c r="O7" s="53">
        <f t="shared" si="0"/>
        <v>118421</v>
      </c>
      <c r="P7" s="53">
        <f t="shared" si="0"/>
        <v>53043</v>
      </c>
      <c r="Q7" s="53">
        <f t="shared" si="0"/>
        <v>91735</v>
      </c>
      <c r="R7" s="53">
        <f t="shared" si="0"/>
        <v>111926</v>
      </c>
      <c r="S7" s="53">
        <f t="shared" si="0"/>
        <v>535960</v>
      </c>
      <c r="T7" t="s">
        <v>243</v>
      </c>
    </row>
    <row r="8" spans="1:30">
      <c r="N8" s="533">
        <f>SUM(N7:S7)</f>
        <v>997146</v>
      </c>
      <c r="O8" s="534"/>
      <c r="P8" s="534"/>
      <c r="Q8" s="534"/>
      <c r="R8" s="534"/>
      <c r="S8" s="534"/>
      <c r="T8" t="s">
        <v>243</v>
      </c>
      <c r="W8" s="217"/>
      <c r="X8" s="217"/>
      <c r="Y8" s="217"/>
      <c r="Z8" s="217"/>
      <c r="AA8" s="217"/>
      <c r="AB8" s="217"/>
      <c r="AC8" s="217"/>
      <c r="AD8" s="217"/>
    </row>
    <row r="9" spans="1:30" ht="13.5" thickBot="1">
      <c r="N9" s="40"/>
      <c r="O9" s="40"/>
      <c r="P9" s="40"/>
      <c r="Q9" s="40"/>
      <c r="R9" s="40"/>
      <c r="S9" s="40"/>
      <c r="W9" s="217"/>
      <c r="X9" s="217"/>
      <c r="Y9" s="217"/>
      <c r="Z9" s="217"/>
      <c r="AA9" s="217"/>
      <c r="AB9" s="217"/>
      <c r="AC9" s="217"/>
      <c r="AD9" s="217"/>
    </row>
    <row r="10" spans="1:30" ht="13.5" thickTop="1">
      <c r="L10" s="293"/>
      <c r="M10" s="441" t="s">
        <v>525</v>
      </c>
      <c r="N10" s="442" t="s">
        <v>0</v>
      </c>
      <c r="O10" s="442" t="s">
        <v>1</v>
      </c>
      <c r="P10" s="442" t="s">
        <v>2</v>
      </c>
      <c r="Q10" s="442" t="s">
        <v>3</v>
      </c>
      <c r="R10" s="442" t="s">
        <v>4</v>
      </c>
      <c r="S10" s="443" t="s">
        <v>5</v>
      </c>
      <c r="T10" s="258" t="s">
        <v>245</v>
      </c>
      <c r="W10" s="217"/>
      <c r="X10" s="298"/>
      <c r="Y10" s="298"/>
      <c r="Z10" s="217"/>
      <c r="AA10" s="217"/>
      <c r="AB10" s="298"/>
      <c r="AC10" s="298"/>
      <c r="AD10" s="217"/>
    </row>
    <row r="11" spans="1:30">
      <c r="L11" s="293"/>
      <c r="M11" s="444"/>
      <c r="N11" s="233">
        <f>SUMIFS(N4,$D4,"ARABA",$E4,"")</f>
        <v>0</v>
      </c>
      <c r="O11" s="233">
        <f t="shared" ref="O11:S11" si="1">SUMIFS(O4,$D4,"ARABA",$E4,"")</f>
        <v>0</v>
      </c>
      <c r="P11" s="233">
        <f t="shared" si="1"/>
        <v>0</v>
      </c>
      <c r="Q11" s="233">
        <f t="shared" si="1"/>
        <v>0</v>
      </c>
      <c r="R11" s="233">
        <f t="shared" si="1"/>
        <v>0</v>
      </c>
      <c r="S11" s="420">
        <f t="shared" si="1"/>
        <v>0</v>
      </c>
      <c r="T11" s="293">
        <f>SUM(N11:S11)</f>
        <v>0</v>
      </c>
      <c r="W11" s="217"/>
      <c r="X11" s="298"/>
      <c r="Y11" s="233"/>
      <c r="Z11" s="217"/>
      <c r="AA11" s="217"/>
      <c r="AB11" s="298"/>
      <c r="AC11" s="233"/>
      <c r="AD11" s="217"/>
    </row>
    <row r="12" spans="1:30">
      <c r="H12" s="265"/>
      <c r="I12" s="265"/>
      <c r="J12" s="265"/>
      <c r="K12" s="265"/>
      <c r="L12" s="293"/>
      <c r="M12" s="444"/>
      <c r="N12" s="233"/>
      <c r="O12" s="233"/>
      <c r="P12" s="233"/>
      <c r="Q12" s="233"/>
      <c r="R12" s="233"/>
      <c r="S12" s="420"/>
      <c r="T12" s="293"/>
      <c r="W12" s="217"/>
      <c r="X12" s="298"/>
      <c r="Y12" s="233"/>
      <c r="Z12" s="217"/>
      <c r="AA12" s="217"/>
      <c r="AB12" s="298"/>
      <c r="AC12" s="233"/>
      <c r="AD12" s="217"/>
    </row>
    <row r="13" spans="1:30">
      <c r="H13" s="265"/>
      <c r="I13" s="265"/>
      <c r="J13" s="265"/>
      <c r="K13" s="265"/>
      <c r="L13" s="293"/>
      <c r="M13" s="444" t="s">
        <v>526</v>
      </c>
      <c r="N13" s="233"/>
      <c r="O13" s="233"/>
      <c r="P13" s="233"/>
      <c r="Q13" s="233"/>
      <c r="R13" s="233"/>
      <c r="S13" s="420"/>
      <c r="T13" s="293"/>
      <c r="W13" s="217"/>
      <c r="X13" s="298"/>
      <c r="Y13" s="233"/>
      <c r="Z13" s="217"/>
      <c r="AA13" s="217"/>
      <c r="AB13" s="298"/>
      <c r="AC13" s="233"/>
      <c r="AD13" s="217"/>
    </row>
    <row r="14" spans="1:30">
      <c r="H14" s="265"/>
      <c r="I14" s="265"/>
      <c r="J14" s="265"/>
      <c r="K14" s="265"/>
      <c r="L14" s="293"/>
      <c r="M14" s="444"/>
      <c r="N14" s="233">
        <f>SUMIFS(N4,$D4,"GIPUZKOA",$E4,"")</f>
        <v>0</v>
      </c>
      <c r="O14" s="233">
        <f t="shared" ref="O14:S14" si="2">SUMIFS(O4,$D4,"GIPUZKOA",$E4,"")</f>
        <v>0</v>
      </c>
      <c r="P14" s="233">
        <f t="shared" si="2"/>
        <v>0</v>
      </c>
      <c r="Q14" s="233">
        <f t="shared" si="2"/>
        <v>0</v>
      </c>
      <c r="R14" s="233">
        <f t="shared" si="2"/>
        <v>0</v>
      </c>
      <c r="S14" s="420">
        <f t="shared" si="2"/>
        <v>0</v>
      </c>
      <c r="T14" s="293">
        <f t="shared" ref="T14:T17" si="3">SUM(N14:S14)</f>
        <v>0</v>
      </c>
      <c r="W14" s="217"/>
      <c r="X14" s="298"/>
      <c r="Y14" s="233"/>
      <c r="Z14" s="217"/>
      <c r="AA14" s="217"/>
      <c r="AB14" s="298"/>
      <c r="AC14" s="233"/>
      <c r="AD14" s="217"/>
    </row>
    <row r="15" spans="1:30">
      <c r="H15" s="266"/>
      <c r="I15" s="266"/>
      <c r="J15" s="266"/>
      <c r="K15" s="266"/>
      <c r="L15" s="293"/>
      <c r="M15" s="444"/>
      <c r="N15" s="233"/>
      <c r="O15" s="233"/>
      <c r="P15" s="233"/>
      <c r="Q15" s="233"/>
      <c r="R15" s="233"/>
      <c r="S15" s="420"/>
      <c r="T15" s="293"/>
      <c r="W15" s="217"/>
      <c r="X15" s="298"/>
      <c r="Y15" s="233"/>
      <c r="Z15" s="217"/>
      <c r="AA15" s="217"/>
      <c r="AB15" s="298"/>
      <c r="AC15" s="233"/>
      <c r="AD15" s="217"/>
    </row>
    <row r="16" spans="1:30">
      <c r="H16" s="266"/>
      <c r="I16" s="266"/>
      <c r="J16" s="266"/>
      <c r="K16" s="266"/>
      <c r="L16" s="293"/>
      <c r="M16" s="444" t="s">
        <v>527</v>
      </c>
      <c r="N16" s="233"/>
      <c r="O16" s="233"/>
      <c r="P16" s="233"/>
      <c r="Q16" s="233"/>
      <c r="R16" s="233"/>
      <c r="S16" s="420"/>
      <c r="T16" s="293"/>
      <c r="W16" s="217"/>
      <c r="X16" s="298"/>
      <c r="Y16" s="233"/>
      <c r="Z16" s="217"/>
      <c r="AA16" s="217"/>
      <c r="AB16" s="298"/>
      <c r="AC16" s="233"/>
      <c r="AD16" s="217"/>
    </row>
    <row r="17" spans="8:30" ht="13.5" thickBot="1">
      <c r="H17" s="266"/>
      <c r="I17" s="266"/>
      <c r="J17" s="266"/>
      <c r="K17" s="266"/>
      <c r="L17" s="293"/>
      <c r="M17" s="445"/>
      <c r="N17" s="422">
        <f>SUMIFS(N4,$D4,"BIZKAIA",$E4,"")</f>
        <v>0</v>
      </c>
      <c r="O17" s="422">
        <f t="shared" ref="O17:S17" si="4">SUMIFS(O4,$D4,"BIZKAIA",$E4,"")</f>
        <v>0</v>
      </c>
      <c r="P17" s="422">
        <f t="shared" si="4"/>
        <v>0</v>
      </c>
      <c r="Q17" s="422">
        <f t="shared" si="4"/>
        <v>0</v>
      </c>
      <c r="R17" s="422">
        <f t="shared" si="4"/>
        <v>0</v>
      </c>
      <c r="S17" s="423">
        <f t="shared" si="4"/>
        <v>0</v>
      </c>
      <c r="T17" s="293">
        <f t="shared" si="3"/>
        <v>0</v>
      </c>
      <c r="W17" s="217"/>
      <c r="X17" s="298"/>
      <c r="Y17" s="233"/>
      <c r="Z17" s="217"/>
      <c r="AA17" s="217"/>
      <c r="AB17" s="298"/>
      <c r="AC17" s="233"/>
      <c r="AD17" s="217"/>
    </row>
    <row r="18" spans="8:30" ht="13.5" thickTop="1">
      <c r="H18" s="266"/>
      <c r="I18" s="266"/>
      <c r="J18" s="266"/>
      <c r="K18" s="266"/>
      <c r="L18" s="266"/>
      <c r="M18" s="266"/>
      <c r="N18" s="266"/>
      <c r="T18" s="472"/>
      <c r="W18" s="217"/>
      <c r="X18" s="509"/>
      <c r="Y18" s="509"/>
      <c r="Z18" s="217"/>
      <c r="AA18" s="217"/>
      <c r="AB18" s="509"/>
      <c r="AC18" s="509"/>
      <c r="AD18" s="217"/>
    </row>
    <row r="19" spans="8:30" ht="13.5" thickBot="1">
      <c r="H19" s="266"/>
      <c r="I19" s="266"/>
      <c r="J19" s="266"/>
      <c r="K19" s="266"/>
      <c r="L19" s="266"/>
      <c r="M19" s="266"/>
      <c r="N19" s="266"/>
      <c r="T19" s="472"/>
      <c r="W19" s="217"/>
      <c r="X19" s="509"/>
      <c r="Y19" s="509"/>
      <c r="Z19" s="217"/>
      <c r="AA19" s="217"/>
      <c r="AB19" s="509"/>
      <c r="AC19" s="509"/>
      <c r="AD19" s="217"/>
    </row>
    <row r="20" spans="8:30" ht="13.5" thickTop="1">
      <c r="H20" s="266"/>
      <c r="I20" s="266"/>
      <c r="J20" s="266"/>
      <c r="K20" s="266"/>
      <c r="L20" s="266"/>
      <c r="M20" s="441" t="s">
        <v>531</v>
      </c>
      <c r="N20" s="442" t="s">
        <v>0</v>
      </c>
      <c r="O20" s="442" t="s">
        <v>1</v>
      </c>
      <c r="P20" s="442" t="s">
        <v>2</v>
      </c>
      <c r="Q20" s="442" t="s">
        <v>3</v>
      </c>
      <c r="R20" s="442" t="s">
        <v>4</v>
      </c>
      <c r="S20" s="443" t="s">
        <v>5</v>
      </c>
      <c r="T20" s="258" t="s">
        <v>245</v>
      </c>
      <c r="W20" s="217"/>
      <c r="X20" s="298"/>
      <c r="Y20" s="298"/>
      <c r="Z20" s="217"/>
      <c r="AA20" s="217"/>
      <c r="AB20" s="298"/>
      <c r="AC20" s="298"/>
      <c r="AD20" s="217"/>
    </row>
    <row r="21" spans="8:30">
      <c r="H21" s="267"/>
      <c r="I21" s="267"/>
      <c r="J21" s="267"/>
      <c r="K21" s="267"/>
      <c r="L21" s="267"/>
      <c r="M21" s="444"/>
      <c r="N21" s="233">
        <f>SUMIFS(N4,$D4,"ARABA",$E4,"X")</f>
        <v>0</v>
      </c>
      <c r="O21" s="233">
        <f t="shared" ref="O21:S21" si="5">SUMIFS(O4,$D4,"ARABA",$E4,"X")</f>
        <v>0</v>
      </c>
      <c r="P21" s="233">
        <f t="shared" si="5"/>
        <v>0</v>
      </c>
      <c r="Q21" s="233">
        <f t="shared" si="5"/>
        <v>0</v>
      </c>
      <c r="R21" s="233">
        <f t="shared" si="5"/>
        <v>0</v>
      </c>
      <c r="S21" s="420">
        <f t="shared" si="5"/>
        <v>0</v>
      </c>
      <c r="T21" s="293">
        <f>SUM(N21:S21)</f>
        <v>0</v>
      </c>
      <c r="W21" s="217"/>
      <c r="X21" s="298"/>
      <c r="Y21" s="233"/>
      <c r="Z21" s="217"/>
      <c r="AA21" s="217"/>
      <c r="AB21" s="298"/>
      <c r="AC21" s="233"/>
      <c r="AD21" s="217"/>
    </row>
    <row r="22" spans="8:30">
      <c r="M22" s="444"/>
      <c r="N22" s="233"/>
      <c r="O22" s="233"/>
      <c r="P22" s="233"/>
      <c r="Q22" s="233"/>
      <c r="R22" s="233"/>
      <c r="S22" s="420"/>
      <c r="T22" s="293"/>
      <c r="W22" s="217"/>
      <c r="X22" s="298"/>
      <c r="Y22" s="233"/>
      <c r="Z22" s="217"/>
      <c r="AA22" s="217"/>
      <c r="AB22" s="298"/>
      <c r="AC22" s="233"/>
      <c r="AD22" s="217"/>
    </row>
    <row r="23" spans="8:30">
      <c r="M23" s="444" t="s">
        <v>532</v>
      </c>
      <c r="N23" s="233"/>
      <c r="O23" s="233"/>
      <c r="P23" s="233"/>
      <c r="Q23" s="233"/>
      <c r="R23" s="233"/>
      <c r="S23" s="420"/>
      <c r="T23" s="293"/>
      <c r="W23" s="217"/>
      <c r="X23" s="298"/>
      <c r="Y23" s="233"/>
      <c r="Z23" s="217"/>
      <c r="AA23" s="217"/>
      <c r="AB23" s="298"/>
      <c r="AC23" s="233"/>
      <c r="AD23" s="217"/>
    </row>
    <row r="24" spans="8:30">
      <c r="M24" s="444"/>
      <c r="N24" s="233">
        <f>SUMIFS(N4,$D4,"GIPUZKOA",$E4,"X")</f>
        <v>0</v>
      </c>
      <c r="O24" s="233">
        <f t="shared" ref="O24:S24" si="6">SUMIFS(O4,$D4,"GIPUZKOA",$E4,"X")</f>
        <v>0</v>
      </c>
      <c r="P24" s="233">
        <f t="shared" si="6"/>
        <v>0</v>
      </c>
      <c r="Q24" s="233">
        <f t="shared" si="6"/>
        <v>0</v>
      </c>
      <c r="R24" s="233">
        <f t="shared" si="6"/>
        <v>0</v>
      </c>
      <c r="S24" s="420">
        <f t="shared" si="6"/>
        <v>0</v>
      </c>
      <c r="T24" s="293">
        <f t="shared" ref="T24:T27" si="7">SUM(N24:S24)</f>
        <v>0</v>
      </c>
      <c r="W24" s="217"/>
      <c r="X24" s="298"/>
      <c r="Y24" s="233"/>
      <c r="Z24" s="217"/>
      <c r="AA24" s="217"/>
      <c r="AB24" s="298"/>
      <c r="AC24" s="233"/>
      <c r="AD24" s="217"/>
    </row>
    <row r="25" spans="8:30">
      <c r="M25" s="444"/>
      <c r="N25" s="233"/>
      <c r="O25" s="233"/>
      <c r="P25" s="233"/>
      <c r="Q25" s="233"/>
      <c r="R25" s="233"/>
      <c r="S25" s="420"/>
      <c r="T25" s="293"/>
      <c r="W25" s="217"/>
      <c r="X25" s="298"/>
      <c r="Y25" s="233"/>
      <c r="Z25" s="217"/>
      <c r="AA25" s="217"/>
      <c r="AB25" s="298"/>
      <c r="AC25" s="233"/>
      <c r="AD25" s="217"/>
    </row>
    <row r="26" spans="8:30">
      <c r="M26" s="444" t="s">
        <v>533</v>
      </c>
      <c r="N26" s="233"/>
      <c r="O26" s="233"/>
      <c r="P26" s="233"/>
      <c r="Q26" s="233"/>
      <c r="R26" s="233"/>
      <c r="S26" s="420"/>
      <c r="T26" s="293"/>
      <c r="W26" s="217"/>
      <c r="X26" s="298"/>
      <c r="Y26" s="233"/>
      <c r="Z26" s="217"/>
      <c r="AA26" s="217"/>
      <c r="AB26" s="298"/>
      <c r="AC26" s="233"/>
      <c r="AD26" s="217"/>
    </row>
    <row r="27" spans="8:30" ht="13.5" thickBot="1">
      <c r="M27" s="445"/>
      <c r="N27" s="422">
        <f>SUMIFS(N4,$D4,"BIZKAIA",$E4,"X")</f>
        <v>86061</v>
      </c>
      <c r="O27" s="422">
        <f t="shared" ref="O27:S27" si="8">SUMIFS(O4,$D4,"BIZKAIA",$E4,"X")</f>
        <v>118421</v>
      </c>
      <c r="P27" s="422">
        <f t="shared" si="8"/>
        <v>53043</v>
      </c>
      <c r="Q27" s="422">
        <f t="shared" si="8"/>
        <v>91735</v>
      </c>
      <c r="R27" s="422">
        <f t="shared" si="8"/>
        <v>111926</v>
      </c>
      <c r="S27" s="423">
        <f t="shared" si="8"/>
        <v>535960</v>
      </c>
      <c r="T27" s="293">
        <f t="shared" si="7"/>
        <v>997146</v>
      </c>
      <c r="W27" s="217"/>
      <c r="X27" s="298"/>
      <c r="Y27" s="233"/>
      <c r="Z27" s="217"/>
      <c r="AA27" s="217"/>
      <c r="AB27" s="298"/>
      <c r="AC27" s="233"/>
      <c r="AD27" s="217"/>
    </row>
    <row r="28" spans="8:30" ht="13.5" thickTop="1">
      <c r="W28" s="217"/>
      <c r="X28" s="217"/>
      <c r="Y28" s="217"/>
      <c r="Z28" s="217"/>
      <c r="AA28" s="217"/>
      <c r="AB28" s="217"/>
      <c r="AC28" s="217"/>
      <c r="AD28" s="217"/>
    </row>
    <row r="29" spans="8:30">
      <c r="W29" s="217"/>
      <c r="X29" s="217"/>
      <c r="Y29" s="217"/>
      <c r="Z29" s="217"/>
      <c r="AA29" s="217"/>
      <c r="AB29" s="217"/>
      <c r="AC29" s="217"/>
      <c r="AD29" s="217"/>
    </row>
    <row r="30" spans="8:30">
      <c r="W30" s="217"/>
      <c r="X30" s="217"/>
      <c r="Y30" s="217"/>
      <c r="Z30" s="217"/>
      <c r="AA30" s="217"/>
      <c r="AB30" s="217"/>
      <c r="AC30" s="217"/>
      <c r="AD30" s="217"/>
    </row>
    <row r="31" spans="8:30">
      <c r="W31" s="217"/>
      <c r="X31" s="217"/>
      <c r="Y31" s="217"/>
      <c r="Z31" s="217"/>
      <c r="AA31" s="217"/>
      <c r="AB31" s="217"/>
      <c r="AC31" s="217"/>
      <c r="AD31" s="217"/>
    </row>
    <row r="32" spans="8:30">
      <c r="W32" s="217"/>
      <c r="X32" s="217"/>
      <c r="Y32" s="217"/>
      <c r="Z32" s="217"/>
      <c r="AA32" s="217"/>
      <c r="AB32" s="217"/>
      <c r="AC32" s="217"/>
      <c r="AD32" s="217"/>
    </row>
    <row r="33" spans="23:30">
      <c r="W33" s="217"/>
      <c r="X33" s="217"/>
      <c r="Y33" s="217"/>
      <c r="Z33" s="217"/>
      <c r="AA33" s="217"/>
      <c r="AB33" s="217"/>
      <c r="AC33" s="217"/>
      <c r="AD33" s="217"/>
    </row>
  </sheetData>
  <sheetProtection selectLockedCells="1" selectUnlockedCells="1"/>
  <mergeCells count="4">
    <mergeCell ref="B1:S1"/>
    <mergeCell ref="T1:Y1"/>
    <mergeCell ref="Z1:AC1"/>
    <mergeCell ref="N8:S8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67"/>
  <sheetViews>
    <sheetView zoomScale="70" zoomScaleNormal="70" zoomScalePageLayoutView="125" workbookViewId="0">
      <selection activeCell="H30" sqref="H30"/>
    </sheetView>
  </sheetViews>
  <sheetFormatPr baseColWidth="10" defaultColWidth="11.42578125" defaultRowHeight="12.75"/>
  <cols>
    <col min="1" max="1" width="23.7109375" bestFit="1" customWidth="1"/>
    <col min="2" max="2" width="35.42578125" bestFit="1" customWidth="1"/>
    <col min="3" max="3" width="18" bestFit="1" customWidth="1"/>
    <col min="4" max="4" width="18.42578125" bestFit="1" customWidth="1"/>
    <col min="5" max="5" width="19.140625" style="460" bestFit="1" customWidth="1"/>
    <col min="6" max="6" width="19.140625" style="500" customWidth="1"/>
    <col min="7" max="7" width="25.85546875" bestFit="1" customWidth="1"/>
    <col min="8" max="8" width="17.7109375" bestFit="1" customWidth="1"/>
    <col min="9" max="13" width="18.28515625" bestFit="1" customWidth="1"/>
    <col min="14" max="14" width="10.5703125" bestFit="1" customWidth="1"/>
    <col min="15" max="17" width="9.28515625" bestFit="1" customWidth="1"/>
    <col min="18" max="21" width="9.85546875" bestFit="1" customWidth="1"/>
    <col min="22" max="23" width="11" bestFit="1" customWidth="1"/>
    <col min="24" max="24" width="17.5703125" bestFit="1" customWidth="1"/>
    <col min="25" max="25" width="13" bestFit="1" customWidth="1"/>
    <col min="26" max="26" width="10.42578125" bestFit="1" customWidth="1"/>
    <col min="27" max="27" width="11" bestFit="1" customWidth="1"/>
    <col min="28" max="28" width="17.5703125" bestFit="1" customWidth="1"/>
    <col min="29" max="29" width="18.42578125" bestFit="1" customWidth="1"/>
  </cols>
  <sheetData>
    <row r="1" spans="1:30" s="86" customFormat="1" ht="20.25">
      <c r="B1" s="526" t="s">
        <v>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217"/>
    </row>
    <row r="2" spans="1:30" s="86" customFormat="1" ht="17.25" thickBot="1">
      <c r="E2" s="460"/>
      <c r="F2" s="500"/>
      <c r="N2" s="3"/>
      <c r="O2" s="4"/>
      <c r="P2" s="4"/>
      <c r="Q2" s="4"/>
      <c r="R2" s="4"/>
      <c r="S2" s="4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</row>
    <row r="3" spans="1:30" s="86" customFormat="1" ht="17.25" thickTop="1" thickBot="1">
      <c r="A3" s="6" t="s">
        <v>35</v>
      </c>
      <c r="B3" s="6" t="s">
        <v>11</v>
      </c>
      <c r="C3" s="6" t="s">
        <v>12</v>
      </c>
      <c r="D3" s="6" t="s">
        <v>13</v>
      </c>
      <c r="E3" s="208" t="s">
        <v>529</v>
      </c>
      <c r="F3" s="208" t="s">
        <v>575</v>
      </c>
      <c r="G3" s="6" t="s">
        <v>14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21</v>
      </c>
      <c r="N3" s="7" t="s">
        <v>0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  <c r="T3" s="163"/>
      <c r="U3" s="164"/>
      <c r="V3" s="162"/>
      <c r="W3" s="164"/>
      <c r="X3" s="161"/>
      <c r="Y3" s="161"/>
      <c r="Z3" s="501"/>
      <c r="AA3" s="190"/>
      <c r="AB3" s="190"/>
      <c r="AC3" s="194"/>
      <c r="AD3" s="217"/>
    </row>
    <row r="4" spans="1:30" s="273" customFormat="1" ht="14.25" thickTop="1" thickBot="1">
      <c r="A4" s="250" t="s">
        <v>302</v>
      </c>
      <c r="B4" s="203" t="s">
        <v>84</v>
      </c>
      <c r="C4" s="22" t="s">
        <v>83</v>
      </c>
      <c r="D4" s="22" t="s">
        <v>59</v>
      </c>
      <c r="E4" s="22" t="s">
        <v>530</v>
      </c>
      <c r="F4" s="22" t="str">
        <f>IF(AND($D4="ARABA",$E4="X"),"LOTE 1",IF(AND($D4="ARABA",$E4=""),"LOTE 4",IF(AND($D4="GIPUZKOA",$E4="X"),"LOTE 2",IF(AND($D4="GIPUZKOA",$E4=""),"LOTE 5",IF(AND($D4="BIZKAIA",$E4="X"),"LOTE 3",IF(AND($D4="BIZKAIA",$E4= ""),"LOTE 6",))))))</f>
        <v>LOTE 1</v>
      </c>
      <c r="G4" s="203" t="s">
        <v>85</v>
      </c>
      <c r="H4" s="375">
        <v>235</v>
      </c>
      <c r="I4" s="375">
        <v>235</v>
      </c>
      <c r="J4" s="375">
        <v>235</v>
      </c>
      <c r="K4" s="375">
        <v>235</v>
      </c>
      <c r="L4" s="375">
        <v>235</v>
      </c>
      <c r="M4" s="376">
        <v>451</v>
      </c>
      <c r="N4" s="281">
        <v>102768</v>
      </c>
      <c r="O4" s="281">
        <v>133242</v>
      </c>
      <c r="P4" s="281">
        <v>78781</v>
      </c>
      <c r="Q4" s="281">
        <v>135530</v>
      </c>
      <c r="R4" s="281">
        <v>179016</v>
      </c>
      <c r="S4" s="281">
        <v>711601</v>
      </c>
      <c r="T4" s="48"/>
      <c r="U4" s="49"/>
      <c r="V4" s="49"/>
      <c r="W4" s="49"/>
      <c r="X4" s="49"/>
      <c r="Y4" s="143"/>
      <c r="Z4" s="49"/>
      <c r="AA4" s="49"/>
      <c r="AB4" s="49"/>
      <c r="AC4" s="143"/>
      <c r="AD4" s="176"/>
    </row>
    <row r="5" spans="1:30" s="273" customFormat="1" ht="14.25" thickTop="1" thickBot="1">
      <c r="A5" s="273" t="s">
        <v>303</v>
      </c>
      <c r="B5" s="203" t="s">
        <v>86</v>
      </c>
      <c r="C5" s="203" t="s">
        <v>87</v>
      </c>
      <c r="D5" s="203" t="s">
        <v>59</v>
      </c>
      <c r="E5" s="460" t="s">
        <v>530</v>
      </c>
      <c r="F5" s="22" t="str">
        <f t="shared" ref="F5:F8" si="0">IF(AND($D5="ARABA",$E5="X"),"LOTE 1",IF(AND($D5="ARABA",$E5=""),"LOTE 4",IF(AND($D5="GIPUZKOA",$E5="X"),"LOTE 2",IF(AND($D5="GIPUZKOA",$E5=""),"LOTE 5",IF(AND($D5="BIZKAIA",$E5="X"),"LOTE 3",IF(AND($D5="BIZKAIA",$E5= ""),"LOTE 6",))))))</f>
        <v>LOTE 1</v>
      </c>
      <c r="G5" s="366" t="s">
        <v>88</v>
      </c>
      <c r="H5" s="42">
        <v>450</v>
      </c>
      <c r="I5" s="42">
        <v>450</v>
      </c>
      <c r="J5" s="42">
        <v>450</v>
      </c>
      <c r="K5" s="42">
        <v>450</v>
      </c>
      <c r="L5" s="42">
        <v>450</v>
      </c>
      <c r="M5" s="43">
        <v>451</v>
      </c>
      <c r="N5" s="281">
        <v>184004</v>
      </c>
      <c r="O5" s="281">
        <v>251915</v>
      </c>
      <c r="P5" s="281">
        <v>125417</v>
      </c>
      <c r="Q5" s="281">
        <v>206982</v>
      </c>
      <c r="R5" s="281">
        <v>266228</v>
      </c>
      <c r="S5" s="281">
        <v>890007</v>
      </c>
      <c r="T5" s="48"/>
      <c r="U5" s="49"/>
      <c r="V5" s="49"/>
      <c r="W5" s="49"/>
      <c r="X5" s="49"/>
      <c r="Y5" s="143"/>
      <c r="Z5" s="49"/>
      <c r="AA5" s="49"/>
      <c r="AB5" s="49"/>
      <c r="AC5" s="143"/>
      <c r="AD5" s="176"/>
    </row>
    <row r="6" spans="1:30" s="273" customFormat="1" ht="14.25" thickTop="1" thickBot="1">
      <c r="A6" s="176" t="s">
        <v>304</v>
      </c>
      <c r="B6" s="203" t="s">
        <v>89</v>
      </c>
      <c r="C6" s="22" t="s">
        <v>90</v>
      </c>
      <c r="D6" s="22" t="s">
        <v>30</v>
      </c>
      <c r="E6" s="460" t="s">
        <v>530</v>
      </c>
      <c r="F6" s="22" t="str">
        <f t="shared" si="0"/>
        <v>LOTE 3</v>
      </c>
      <c r="G6" s="203" t="s">
        <v>91</v>
      </c>
      <c r="H6" s="377">
        <v>1300</v>
      </c>
      <c r="I6" s="377">
        <v>1300</v>
      </c>
      <c r="J6" s="377">
        <v>1300</v>
      </c>
      <c r="K6" s="377">
        <v>1300</v>
      </c>
      <c r="L6" s="377">
        <v>1300</v>
      </c>
      <c r="M6" s="378">
        <v>1700</v>
      </c>
      <c r="N6" s="281">
        <v>599526</v>
      </c>
      <c r="O6" s="281">
        <v>766955</v>
      </c>
      <c r="P6" s="281">
        <v>407302</v>
      </c>
      <c r="Q6" s="281">
        <v>680171</v>
      </c>
      <c r="R6" s="281">
        <v>1025836</v>
      </c>
      <c r="S6" s="281">
        <v>3562012</v>
      </c>
      <c r="T6" s="48"/>
      <c r="U6" s="49"/>
      <c r="V6" s="49"/>
      <c r="W6" s="49"/>
      <c r="X6" s="49"/>
      <c r="Y6" s="143"/>
      <c r="Z6" s="49"/>
      <c r="AA6" s="49"/>
      <c r="AB6" s="49"/>
      <c r="AC6" s="143"/>
      <c r="AD6" s="176"/>
    </row>
    <row r="7" spans="1:30" s="273" customFormat="1" ht="14.25" thickTop="1" thickBot="1">
      <c r="A7" s="176" t="s">
        <v>305</v>
      </c>
      <c r="B7" s="203" t="s">
        <v>92</v>
      </c>
      <c r="C7" s="22" t="s">
        <v>93</v>
      </c>
      <c r="D7" s="22" t="s">
        <v>30</v>
      </c>
      <c r="E7" s="460" t="s">
        <v>530</v>
      </c>
      <c r="F7" s="22" t="str">
        <f t="shared" si="0"/>
        <v>LOTE 3</v>
      </c>
      <c r="G7" s="203" t="s">
        <v>94</v>
      </c>
      <c r="H7" s="42">
        <v>325</v>
      </c>
      <c r="I7" s="42">
        <v>325</v>
      </c>
      <c r="J7" s="42">
        <v>325</v>
      </c>
      <c r="K7" s="42">
        <v>325</v>
      </c>
      <c r="L7" s="42">
        <v>325</v>
      </c>
      <c r="M7" s="43">
        <v>451</v>
      </c>
      <c r="N7" s="281">
        <v>144845</v>
      </c>
      <c r="O7" s="281">
        <v>183572</v>
      </c>
      <c r="P7" s="281">
        <v>103153</v>
      </c>
      <c r="Q7" s="281">
        <v>171332</v>
      </c>
      <c r="R7" s="281">
        <v>210387</v>
      </c>
      <c r="S7" s="281">
        <v>793744</v>
      </c>
      <c r="T7" s="48"/>
      <c r="U7" s="49"/>
      <c r="V7" s="49"/>
      <c r="W7" s="49"/>
      <c r="X7" s="49"/>
      <c r="Y7" s="143"/>
      <c r="Z7" s="49"/>
      <c r="AA7" s="49"/>
      <c r="AB7" s="49"/>
      <c r="AC7" s="143"/>
      <c r="AD7" s="176"/>
    </row>
    <row r="8" spans="1:30" s="273" customFormat="1" ht="14.25" thickTop="1" thickBot="1">
      <c r="A8" s="176" t="s">
        <v>307</v>
      </c>
      <c r="B8" s="203" t="s">
        <v>97</v>
      </c>
      <c r="C8" s="22" t="s">
        <v>98</v>
      </c>
      <c r="D8" s="22" t="s">
        <v>47</v>
      </c>
      <c r="E8" s="460"/>
      <c r="F8" s="22" t="str">
        <f t="shared" si="0"/>
        <v>LOTE 5</v>
      </c>
      <c r="G8" s="203" t="s">
        <v>99</v>
      </c>
      <c r="H8" s="42">
        <v>240</v>
      </c>
      <c r="I8" s="42">
        <v>240</v>
      </c>
      <c r="J8" s="42">
        <v>240</v>
      </c>
      <c r="K8" s="42">
        <v>240</v>
      </c>
      <c r="L8" s="42">
        <v>240</v>
      </c>
      <c r="M8" s="43">
        <v>240</v>
      </c>
      <c r="N8" s="281">
        <v>120637</v>
      </c>
      <c r="O8" s="281">
        <v>153876</v>
      </c>
      <c r="P8" s="281">
        <v>65568</v>
      </c>
      <c r="Q8" s="281">
        <v>108307</v>
      </c>
      <c r="R8" s="281">
        <v>178227</v>
      </c>
      <c r="S8" s="281">
        <v>744357</v>
      </c>
      <c r="T8" s="48"/>
      <c r="U8" s="49"/>
      <c r="V8" s="49"/>
      <c r="W8" s="49"/>
      <c r="X8" s="49"/>
      <c r="Y8" s="143"/>
      <c r="Z8" s="49"/>
      <c r="AA8" s="49"/>
      <c r="AB8" s="49"/>
      <c r="AC8" s="143"/>
      <c r="AD8" s="176"/>
    </row>
    <row r="9" spans="1:30" s="86" customFormat="1" ht="13.5" thickTop="1">
      <c r="E9" s="460"/>
      <c r="F9" s="500"/>
      <c r="G9" s="203"/>
      <c r="H9" s="78"/>
      <c r="I9" s="78"/>
      <c r="J9" s="78"/>
      <c r="K9" s="78"/>
      <c r="L9" s="78"/>
      <c r="M9" s="78"/>
      <c r="N9" s="65"/>
      <c r="O9" s="65"/>
      <c r="P9" s="65"/>
      <c r="Q9" s="65"/>
      <c r="R9" s="65"/>
      <c r="S9" s="65"/>
      <c r="T9" s="217"/>
      <c r="U9" s="217"/>
      <c r="V9" s="217"/>
      <c r="W9" s="217"/>
      <c r="X9" s="217"/>
      <c r="Y9" s="233"/>
      <c r="Z9" s="233"/>
      <c r="AA9" s="233"/>
      <c r="AB9" s="233"/>
      <c r="AC9" s="233"/>
      <c r="AD9" s="217"/>
    </row>
    <row r="10" spans="1:30" s="86" customFormat="1">
      <c r="E10" s="460"/>
      <c r="F10" s="500"/>
      <c r="N10" s="66"/>
      <c r="O10" s="66"/>
      <c r="P10" s="66"/>
      <c r="Q10" s="66"/>
      <c r="R10" s="66"/>
      <c r="S10" s="66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</row>
    <row r="11" spans="1:30" s="86" customFormat="1">
      <c r="E11" s="460"/>
      <c r="F11" s="500"/>
      <c r="M11" s="86" t="s">
        <v>6</v>
      </c>
      <c r="N11" s="53">
        <f t="shared" ref="N11:S11" si="1">SUM(N4:N8)</f>
        <v>1151780</v>
      </c>
      <c r="O11" s="53">
        <f t="shared" si="1"/>
        <v>1489560</v>
      </c>
      <c r="P11" s="53">
        <f t="shared" si="1"/>
        <v>780221</v>
      </c>
      <c r="Q11" s="53">
        <f t="shared" si="1"/>
        <v>1302322</v>
      </c>
      <c r="R11" s="53">
        <f t="shared" si="1"/>
        <v>1859694</v>
      </c>
      <c r="S11" s="53">
        <f t="shared" si="1"/>
        <v>6701721</v>
      </c>
      <c r="T11" s="86" t="s">
        <v>243</v>
      </c>
      <c r="AB11" s="293"/>
      <c r="AC11" s="293"/>
    </row>
    <row r="12" spans="1:30" s="86" customFormat="1">
      <c r="E12" s="460"/>
      <c r="F12" s="500"/>
      <c r="N12" s="533">
        <f>SUM(N11:S11)</f>
        <v>13285298</v>
      </c>
      <c r="O12" s="534"/>
      <c r="P12" s="534"/>
      <c r="Q12" s="534"/>
      <c r="R12" s="534"/>
      <c r="S12" s="534"/>
      <c r="T12" s="86" t="s">
        <v>243</v>
      </c>
      <c r="W12" s="217"/>
      <c r="X12" s="217"/>
      <c r="Y12" s="217"/>
      <c r="Z12" s="217"/>
      <c r="AA12" s="217"/>
      <c r="AB12" s="233"/>
      <c r="AC12" s="217"/>
      <c r="AD12" s="217"/>
    </row>
    <row r="13" spans="1:30" s="86" customFormat="1" ht="13.5" thickBot="1">
      <c r="E13" s="460"/>
      <c r="F13" s="500"/>
      <c r="N13" s="40"/>
      <c r="O13" s="40"/>
      <c r="P13" s="40"/>
      <c r="Q13" s="40"/>
      <c r="R13" s="40"/>
      <c r="S13" s="40"/>
      <c r="W13" s="217"/>
      <c r="X13" s="217"/>
      <c r="Y13" s="217"/>
      <c r="Z13" s="217"/>
      <c r="AA13" s="217"/>
      <c r="AB13" s="217"/>
      <c r="AC13" s="217"/>
      <c r="AD13" s="217"/>
    </row>
    <row r="14" spans="1:30" s="86" customFormat="1" ht="13.5" thickTop="1">
      <c r="E14" s="460"/>
      <c r="F14" s="500"/>
      <c r="H14" s="270"/>
      <c r="I14" s="270"/>
      <c r="J14" s="270"/>
      <c r="K14" s="270"/>
      <c r="L14" s="293"/>
      <c r="M14" s="441" t="s">
        <v>525</v>
      </c>
      <c r="N14" s="442" t="s">
        <v>0</v>
      </c>
      <c r="O14" s="442" t="s">
        <v>1</v>
      </c>
      <c r="P14" s="442" t="s">
        <v>2</v>
      </c>
      <c r="Q14" s="442" t="s">
        <v>3</v>
      </c>
      <c r="R14" s="442" t="s">
        <v>4</v>
      </c>
      <c r="S14" s="443" t="s">
        <v>5</v>
      </c>
      <c r="T14" s="258" t="s">
        <v>245</v>
      </c>
      <c r="U14" s="158"/>
      <c r="W14" s="217"/>
      <c r="X14" s="298"/>
      <c r="Y14" s="298"/>
      <c r="Z14" s="217"/>
      <c r="AA14" s="217"/>
      <c r="AB14" s="298"/>
      <c r="AC14" s="298"/>
      <c r="AD14" s="217"/>
    </row>
    <row r="15" spans="1:30" s="86" customFormat="1">
      <c r="E15" s="460"/>
      <c r="F15" s="500"/>
      <c r="H15" s="270"/>
      <c r="I15" s="270"/>
      <c r="J15" s="270"/>
      <c r="K15" s="270"/>
      <c r="L15" s="293"/>
      <c r="M15" s="444"/>
      <c r="N15" s="233">
        <f>SUMIFS(N4:N8,$D4:$D8,"ARABA",$E4:$E8,"")</f>
        <v>0</v>
      </c>
      <c r="O15" s="233">
        <f t="shared" ref="O15:S15" si="2">SUMIFS(O4:O8,$D4:$D8,"ARABA",$E4:$E8,"")</f>
        <v>0</v>
      </c>
      <c r="P15" s="233">
        <f t="shared" si="2"/>
        <v>0</v>
      </c>
      <c r="Q15" s="233">
        <f t="shared" si="2"/>
        <v>0</v>
      </c>
      <c r="R15" s="233">
        <f t="shared" si="2"/>
        <v>0</v>
      </c>
      <c r="S15" s="420">
        <f t="shared" si="2"/>
        <v>0</v>
      </c>
      <c r="T15" s="293">
        <f>SUM(N15:S15)</f>
        <v>0</v>
      </c>
      <c r="U15" s="158"/>
      <c r="W15" s="217"/>
      <c r="X15" s="298"/>
      <c r="Y15" s="233"/>
      <c r="Z15" s="217"/>
      <c r="AA15" s="217"/>
      <c r="AB15" s="298"/>
      <c r="AC15" s="233"/>
      <c r="AD15" s="217"/>
    </row>
    <row r="16" spans="1:30" s="86" customFormat="1">
      <c r="E16" s="460"/>
      <c r="F16" s="500"/>
      <c r="H16" s="270"/>
      <c r="I16" s="270"/>
      <c r="J16" s="270"/>
      <c r="K16" s="270"/>
      <c r="L16" s="293"/>
      <c r="M16" s="444"/>
      <c r="N16" s="233"/>
      <c r="O16" s="233"/>
      <c r="P16" s="233"/>
      <c r="Q16" s="233"/>
      <c r="R16" s="233"/>
      <c r="S16" s="420"/>
      <c r="T16" s="293"/>
      <c r="U16" s="158"/>
      <c r="W16" s="217"/>
      <c r="X16" s="298"/>
      <c r="Y16" s="233"/>
      <c r="Z16" s="217"/>
      <c r="AA16" s="217"/>
      <c r="AB16" s="298"/>
      <c r="AC16" s="233"/>
      <c r="AD16" s="217"/>
    </row>
    <row r="17" spans="5:30" s="86" customFormat="1">
      <c r="E17" s="460"/>
      <c r="F17" s="500"/>
      <c r="H17" s="271"/>
      <c r="I17" s="271"/>
      <c r="J17" s="271"/>
      <c r="K17" s="271"/>
      <c r="L17" s="293"/>
      <c r="M17" s="444" t="s">
        <v>526</v>
      </c>
      <c r="N17" s="233"/>
      <c r="O17" s="233"/>
      <c r="P17" s="233"/>
      <c r="Q17" s="233"/>
      <c r="R17" s="233"/>
      <c r="S17" s="420"/>
      <c r="T17" s="293"/>
      <c r="U17" s="159"/>
      <c r="W17" s="217"/>
      <c r="X17" s="298"/>
      <c r="Y17" s="233"/>
      <c r="Z17" s="217"/>
      <c r="AA17" s="217"/>
      <c r="AB17" s="298"/>
      <c r="AC17" s="233"/>
      <c r="AD17" s="217"/>
    </row>
    <row r="18" spans="5:30" s="86" customFormat="1">
      <c r="E18" s="460"/>
      <c r="F18" s="500"/>
      <c r="H18" s="271"/>
      <c r="I18" s="271"/>
      <c r="J18" s="271"/>
      <c r="K18" s="271"/>
      <c r="L18" s="293"/>
      <c r="M18" s="444"/>
      <c r="N18" s="233">
        <f>SUMIFS(N4:N8,$D4:$D8,"GIPUZKOA",$E4:$E8,"")</f>
        <v>120637</v>
      </c>
      <c r="O18" s="233">
        <f t="shared" ref="O18:S18" si="3">SUMIFS(O4:O8,$D4:$D8,"GIPUZKOA",$E4:$E8,"")</f>
        <v>153876</v>
      </c>
      <c r="P18" s="233">
        <f t="shared" si="3"/>
        <v>65568</v>
      </c>
      <c r="Q18" s="233">
        <f t="shared" si="3"/>
        <v>108307</v>
      </c>
      <c r="R18" s="233">
        <f t="shared" si="3"/>
        <v>178227</v>
      </c>
      <c r="S18" s="420">
        <f t="shared" si="3"/>
        <v>744357</v>
      </c>
      <c r="T18" s="293">
        <f t="shared" ref="T18:T21" si="4">SUM(N18:S18)</f>
        <v>1370972</v>
      </c>
      <c r="U18" s="159"/>
      <c r="W18" s="217"/>
      <c r="X18" s="298"/>
      <c r="Y18" s="233"/>
      <c r="Z18" s="217"/>
      <c r="AA18" s="217"/>
      <c r="AB18" s="298"/>
      <c r="AC18" s="233"/>
      <c r="AD18" s="217"/>
    </row>
    <row r="19" spans="5:30" s="86" customFormat="1">
      <c r="E19" s="460"/>
      <c r="F19" s="500"/>
      <c r="H19" s="271"/>
      <c r="I19" s="271"/>
      <c r="J19" s="271"/>
      <c r="K19" s="271"/>
      <c r="L19" s="293"/>
      <c r="M19" s="444"/>
      <c r="N19" s="233"/>
      <c r="O19" s="233"/>
      <c r="P19" s="233"/>
      <c r="Q19" s="233"/>
      <c r="R19" s="233"/>
      <c r="S19" s="420"/>
      <c r="T19" s="293"/>
      <c r="U19" s="159"/>
      <c r="W19" s="217"/>
      <c r="X19" s="298"/>
      <c r="Y19" s="233"/>
      <c r="Z19" s="217"/>
      <c r="AA19" s="217"/>
      <c r="AB19" s="298"/>
      <c r="AC19" s="233"/>
      <c r="AD19" s="217"/>
    </row>
    <row r="20" spans="5:30" s="86" customFormat="1">
      <c r="E20" s="460"/>
      <c r="F20" s="500"/>
      <c r="H20" s="271"/>
      <c r="I20" s="271"/>
      <c r="J20" s="271"/>
      <c r="K20" s="271"/>
      <c r="L20" s="293"/>
      <c r="M20" s="444" t="s">
        <v>527</v>
      </c>
      <c r="N20" s="233"/>
      <c r="O20" s="233"/>
      <c r="P20" s="233"/>
      <c r="Q20" s="233"/>
      <c r="R20" s="233"/>
      <c r="S20" s="420"/>
      <c r="T20" s="293"/>
      <c r="U20" s="160"/>
      <c r="W20" s="217"/>
      <c r="X20" s="298"/>
      <c r="Y20" s="233"/>
      <c r="Z20" s="217"/>
      <c r="AA20" s="217"/>
      <c r="AB20" s="298"/>
      <c r="AC20" s="233"/>
      <c r="AD20" s="217"/>
    </row>
    <row r="21" spans="5:30" s="86" customFormat="1" ht="13.5" thickBot="1">
      <c r="E21" s="460"/>
      <c r="F21" s="500"/>
      <c r="H21" s="271"/>
      <c r="I21" s="271"/>
      <c r="J21" s="271"/>
      <c r="K21" s="271"/>
      <c r="L21" s="293"/>
      <c r="M21" s="445"/>
      <c r="N21" s="422">
        <f>SUMIFS(N4:N8,$D4:$D8,"BIZKAIA",$E4:$E8,"")</f>
        <v>0</v>
      </c>
      <c r="O21" s="422">
        <f t="shared" ref="O21:S21" si="5">SUMIFS(O4:O8,$D4:$D8,"BIZKAIA",$E4:$E8,"")</f>
        <v>0</v>
      </c>
      <c r="P21" s="422">
        <f t="shared" si="5"/>
        <v>0</v>
      </c>
      <c r="Q21" s="422">
        <f t="shared" si="5"/>
        <v>0</v>
      </c>
      <c r="R21" s="422">
        <f t="shared" si="5"/>
        <v>0</v>
      </c>
      <c r="S21" s="423">
        <f t="shared" si="5"/>
        <v>0</v>
      </c>
      <c r="T21" s="293">
        <f t="shared" si="4"/>
        <v>0</v>
      </c>
      <c r="U21" s="157"/>
      <c r="W21" s="217"/>
      <c r="X21" s="298"/>
      <c r="Y21" s="233"/>
      <c r="Z21" s="217"/>
      <c r="AA21" s="217"/>
      <c r="AB21" s="298"/>
      <c r="AC21" s="233"/>
      <c r="AD21" s="217"/>
    </row>
    <row r="22" spans="5:30" s="86" customFormat="1" ht="13.5" thickTop="1">
      <c r="E22" s="460"/>
      <c r="F22" s="500"/>
      <c r="H22" s="271"/>
      <c r="I22" s="271"/>
      <c r="J22" s="271"/>
      <c r="K22" s="271"/>
      <c r="L22" s="271"/>
      <c r="M22" s="271"/>
      <c r="N22" s="271"/>
      <c r="O22" s="158"/>
      <c r="P22" s="158"/>
      <c r="Q22" s="158"/>
      <c r="R22" s="158"/>
      <c r="S22" s="158"/>
      <c r="T22" s="472"/>
      <c r="U22" s="158"/>
      <c r="W22" s="217"/>
      <c r="X22" s="509"/>
      <c r="Y22" s="509"/>
      <c r="Z22" s="217"/>
      <c r="AA22" s="217"/>
      <c r="AB22" s="509"/>
      <c r="AC22" s="509"/>
      <c r="AD22" s="217"/>
    </row>
    <row r="23" spans="5:30" s="86" customFormat="1" ht="13.5" thickBot="1">
      <c r="E23" s="460"/>
      <c r="F23" s="500"/>
      <c r="H23" s="272"/>
      <c r="I23" s="272"/>
      <c r="J23" s="272"/>
      <c r="K23" s="272"/>
      <c r="L23" s="272"/>
      <c r="M23" s="272"/>
      <c r="N23" s="271"/>
      <c r="O23" s="157"/>
      <c r="P23" s="157"/>
      <c r="Q23" s="157"/>
      <c r="R23" s="157"/>
      <c r="S23" s="157"/>
      <c r="T23" s="472"/>
      <c r="U23" s="157"/>
      <c r="W23" s="217"/>
      <c r="X23" s="302"/>
      <c r="Y23" s="509"/>
      <c r="Z23" s="217"/>
      <c r="AA23" s="217"/>
      <c r="AB23" s="302"/>
      <c r="AC23" s="509"/>
      <c r="AD23" s="217"/>
    </row>
    <row r="24" spans="5:30" s="86" customFormat="1" ht="13.5" thickTop="1">
      <c r="E24" s="460"/>
      <c r="F24" s="500"/>
      <c r="H24" s="268"/>
      <c r="I24" s="268"/>
      <c r="J24" s="268"/>
      <c r="K24" s="268"/>
      <c r="L24" s="268"/>
      <c r="M24" s="441" t="s">
        <v>531</v>
      </c>
      <c r="N24" s="442" t="s">
        <v>0</v>
      </c>
      <c r="O24" s="442" t="s">
        <v>1</v>
      </c>
      <c r="P24" s="442" t="s">
        <v>2</v>
      </c>
      <c r="Q24" s="442" t="s">
        <v>3</v>
      </c>
      <c r="R24" s="442" t="s">
        <v>4</v>
      </c>
      <c r="S24" s="443" t="s">
        <v>5</v>
      </c>
      <c r="T24" s="258" t="s">
        <v>245</v>
      </c>
      <c r="U24" s="159"/>
      <c r="W24" s="217"/>
      <c r="X24" s="298"/>
      <c r="Y24" s="298"/>
      <c r="Z24" s="217"/>
      <c r="AA24" s="217"/>
      <c r="AB24" s="298"/>
      <c r="AC24" s="298"/>
      <c r="AD24" s="217"/>
    </row>
    <row r="25" spans="5:30" s="86" customFormat="1">
      <c r="E25" s="460"/>
      <c r="F25" s="500"/>
      <c r="H25" s="270"/>
      <c r="I25" s="270"/>
      <c r="J25" s="270"/>
      <c r="K25" s="270"/>
      <c r="L25" s="270"/>
      <c r="M25" s="444"/>
      <c r="N25" s="233">
        <f>SUMIFS(N4:N8,$D4:$D8,"ARABA",$E4:$E8,"X")</f>
        <v>286772</v>
      </c>
      <c r="O25" s="233">
        <f t="shared" ref="O25:S25" si="6">SUMIFS(O4:O8,$D4:$D8,"ARABA",$E4:$E8,"X")</f>
        <v>385157</v>
      </c>
      <c r="P25" s="233">
        <f t="shared" si="6"/>
        <v>204198</v>
      </c>
      <c r="Q25" s="233">
        <f t="shared" si="6"/>
        <v>342512</v>
      </c>
      <c r="R25" s="233">
        <f t="shared" si="6"/>
        <v>445244</v>
      </c>
      <c r="S25" s="420">
        <f t="shared" si="6"/>
        <v>1601608</v>
      </c>
      <c r="T25" s="293">
        <f>SUM(N25:S25)</f>
        <v>3265491</v>
      </c>
      <c r="U25" s="159"/>
      <c r="W25" s="217"/>
      <c r="X25" s="298"/>
      <c r="Y25" s="233"/>
      <c r="Z25" s="217"/>
      <c r="AA25" s="217"/>
      <c r="AB25" s="298"/>
      <c r="AC25" s="233"/>
      <c r="AD25" s="217"/>
    </row>
    <row r="26" spans="5:30" s="86" customFormat="1">
      <c r="E26" s="460"/>
      <c r="F26" s="500"/>
      <c r="H26" s="270"/>
      <c r="I26" s="270"/>
      <c r="J26" s="270"/>
      <c r="K26" s="270"/>
      <c r="L26" s="270"/>
      <c r="M26" s="444"/>
      <c r="N26" s="233"/>
      <c r="O26" s="233"/>
      <c r="P26" s="233"/>
      <c r="Q26" s="233"/>
      <c r="R26" s="233"/>
      <c r="S26" s="420"/>
      <c r="T26" s="293"/>
      <c r="U26" s="159"/>
      <c r="W26" s="217"/>
      <c r="X26" s="298"/>
      <c r="Y26" s="233"/>
      <c r="Z26" s="217"/>
      <c r="AA26" s="217"/>
      <c r="AB26" s="298"/>
      <c r="AC26" s="233"/>
      <c r="AD26" s="217"/>
    </row>
    <row r="27" spans="5:30" s="86" customFormat="1">
      <c r="E27" s="460"/>
      <c r="F27" s="500"/>
      <c r="H27" s="270"/>
      <c r="I27" s="270"/>
      <c r="J27" s="270"/>
      <c r="K27" s="270"/>
      <c r="L27" s="270"/>
      <c r="M27" s="444" t="s">
        <v>532</v>
      </c>
      <c r="N27" s="233"/>
      <c r="O27" s="233"/>
      <c r="P27" s="233"/>
      <c r="Q27" s="233"/>
      <c r="R27" s="233"/>
      <c r="S27" s="420"/>
      <c r="T27" s="293"/>
      <c r="U27" s="159"/>
      <c r="W27" s="217"/>
      <c r="X27" s="298"/>
      <c r="Y27" s="233"/>
      <c r="Z27" s="217"/>
      <c r="AA27" s="217"/>
      <c r="AB27" s="298"/>
      <c r="AC27" s="233"/>
      <c r="AD27" s="217"/>
    </row>
    <row r="28" spans="5:30" s="86" customFormat="1">
      <c r="E28" s="460"/>
      <c r="F28" s="500"/>
      <c r="H28" s="271"/>
      <c r="I28" s="271"/>
      <c r="J28" s="271"/>
      <c r="K28" s="271"/>
      <c r="L28" s="271"/>
      <c r="M28" s="444"/>
      <c r="N28" s="233">
        <f>SUMIFS(N4:N8,$D4:$D8,"GIPUZKOA",$E4:$E8,"X")</f>
        <v>0</v>
      </c>
      <c r="O28" s="233">
        <f t="shared" ref="O28:S28" si="7">SUMIFS(O4:O8,$D4:$D8,"GIPUZKOA",$E4:$E8,"X")</f>
        <v>0</v>
      </c>
      <c r="P28" s="233">
        <f t="shared" si="7"/>
        <v>0</v>
      </c>
      <c r="Q28" s="233">
        <f t="shared" si="7"/>
        <v>0</v>
      </c>
      <c r="R28" s="233">
        <f t="shared" si="7"/>
        <v>0</v>
      </c>
      <c r="S28" s="420">
        <f t="shared" si="7"/>
        <v>0</v>
      </c>
      <c r="T28" s="293">
        <f t="shared" ref="T28:T31" si="8">SUM(N28:S28)</f>
        <v>0</v>
      </c>
      <c r="U28" s="159"/>
      <c r="W28" s="217"/>
      <c r="X28" s="298"/>
      <c r="Y28" s="233"/>
      <c r="Z28" s="217"/>
      <c r="AA28" s="217"/>
      <c r="AB28" s="298"/>
      <c r="AC28" s="233"/>
      <c r="AD28" s="217"/>
    </row>
    <row r="29" spans="5:30" s="86" customFormat="1">
      <c r="E29" s="460"/>
      <c r="F29" s="500"/>
      <c r="H29" s="271"/>
      <c r="I29" s="271"/>
      <c r="J29" s="271"/>
      <c r="K29" s="271"/>
      <c r="L29" s="271"/>
      <c r="M29" s="444"/>
      <c r="N29" s="233"/>
      <c r="O29" s="233"/>
      <c r="P29" s="233"/>
      <c r="Q29" s="233"/>
      <c r="R29" s="233"/>
      <c r="S29" s="420"/>
      <c r="T29" s="293"/>
      <c r="U29" s="159"/>
      <c r="W29" s="217"/>
      <c r="X29" s="298"/>
      <c r="Y29" s="233"/>
      <c r="Z29" s="217"/>
      <c r="AA29" s="217"/>
      <c r="AB29" s="298"/>
      <c r="AC29" s="233"/>
      <c r="AD29" s="217"/>
    </row>
    <row r="30" spans="5:30" s="86" customFormat="1">
      <c r="E30" s="460"/>
      <c r="F30" s="500"/>
      <c r="H30" s="271"/>
      <c r="I30" s="271"/>
      <c r="J30" s="271"/>
      <c r="K30" s="271"/>
      <c r="L30" s="271"/>
      <c r="M30" s="444" t="s">
        <v>533</v>
      </c>
      <c r="N30" s="233"/>
      <c r="O30" s="233"/>
      <c r="P30" s="233"/>
      <c r="Q30" s="233"/>
      <c r="R30" s="233"/>
      <c r="S30" s="420"/>
      <c r="T30" s="293"/>
      <c r="U30" s="159"/>
      <c r="W30" s="217"/>
      <c r="X30" s="298"/>
      <c r="Y30" s="233"/>
      <c r="Z30" s="217"/>
      <c r="AA30" s="217"/>
      <c r="AB30" s="298"/>
      <c r="AC30" s="233"/>
      <c r="AD30" s="217"/>
    </row>
    <row r="31" spans="5:30" s="86" customFormat="1" ht="13.5" thickBot="1">
      <c r="E31" s="460"/>
      <c r="F31" s="500"/>
      <c r="H31" s="271"/>
      <c r="I31" s="271"/>
      <c r="J31" s="271"/>
      <c r="K31" s="271"/>
      <c r="L31" s="271"/>
      <c r="M31" s="445"/>
      <c r="N31" s="422">
        <f>SUMIFS(N4:N8,$D4:$D8,"BIZKAIA",$E4:$E8,"X")</f>
        <v>744371</v>
      </c>
      <c r="O31" s="422">
        <f t="shared" ref="O31:S31" si="9">SUMIFS(O4:O8,$D4:$D8,"BIZKAIA",$E4:$E8,"X")</f>
        <v>950527</v>
      </c>
      <c r="P31" s="422">
        <f t="shared" si="9"/>
        <v>510455</v>
      </c>
      <c r="Q31" s="422">
        <f t="shared" si="9"/>
        <v>851503</v>
      </c>
      <c r="R31" s="422">
        <f t="shared" si="9"/>
        <v>1236223</v>
      </c>
      <c r="S31" s="423">
        <f t="shared" si="9"/>
        <v>4355756</v>
      </c>
      <c r="T31" s="293">
        <f t="shared" si="8"/>
        <v>8648835</v>
      </c>
      <c r="U31" s="159"/>
      <c r="W31" s="217"/>
      <c r="X31" s="298"/>
      <c r="Y31" s="233"/>
      <c r="Z31" s="217"/>
      <c r="AA31" s="217"/>
      <c r="AB31" s="298"/>
      <c r="AC31" s="233"/>
      <c r="AD31" s="217"/>
    </row>
    <row r="32" spans="5:30" s="86" customFormat="1" ht="13.5" thickTop="1">
      <c r="E32" s="460"/>
      <c r="F32" s="500"/>
      <c r="H32" s="271"/>
      <c r="I32" s="271"/>
      <c r="J32" s="271"/>
      <c r="K32" s="271"/>
      <c r="L32" s="271"/>
      <c r="M32" s="271"/>
      <c r="N32" s="271"/>
      <c r="O32" s="158"/>
      <c r="P32" s="159"/>
      <c r="Q32" s="159"/>
      <c r="R32" s="159"/>
      <c r="S32" s="159"/>
      <c r="T32" s="159"/>
      <c r="U32" s="159"/>
      <c r="W32" s="217"/>
      <c r="X32" s="217"/>
      <c r="Y32" s="217"/>
      <c r="Z32" s="217"/>
      <c r="AA32" s="217"/>
      <c r="AB32" s="217"/>
      <c r="AC32" s="217"/>
      <c r="AD32" s="217"/>
    </row>
    <row r="33" spans="5:30" s="86" customFormat="1">
      <c r="E33" s="460"/>
      <c r="F33" s="500"/>
      <c r="H33" s="271"/>
      <c r="I33" s="271"/>
      <c r="J33" s="271"/>
      <c r="K33" s="271"/>
      <c r="L33" s="271"/>
      <c r="M33" s="271"/>
      <c r="N33" s="271"/>
      <c r="O33" s="158"/>
      <c r="P33" s="159"/>
      <c r="Q33" s="159"/>
      <c r="R33" s="159"/>
      <c r="S33" s="159"/>
      <c r="T33" s="159"/>
      <c r="U33" s="159"/>
      <c r="W33" s="217"/>
      <c r="X33" s="217"/>
      <c r="Y33" s="217"/>
      <c r="Z33" s="217"/>
      <c r="AA33" s="217"/>
      <c r="AB33" s="217"/>
      <c r="AC33" s="217"/>
      <c r="AD33" s="217"/>
    </row>
    <row r="34" spans="5:30" s="86" customFormat="1">
      <c r="E34" s="460"/>
      <c r="F34" s="500"/>
      <c r="H34" s="272"/>
      <c r="I34" s="272"/>
      <c r="J34" s="272"/>
      <c r="K34" s="272"/>
      <c r="L34" s="272"/>
      <c r="M34" s="272"/>
      <c r="N34" s="271"/>
      <c r="O34" s="158"/>
      <c r="P34" s="159"/>
      <c r="Q34" s="159"/>
      <c r="R34" s="159"/>
      <c r="S34" s="159"/>
      <c r="T34" s="159"/>
      <c r="U34" s="159"/>
    </row>
    <row r="35" spans="5:30" s="86" customFormat="1">
      <c r="E35" s="460"/>
      <c r="F35" s="500"/>
      <c r="H35" s="268"/>
      <c r="I35" s="268"/>
      <c r="J35" s="268"/>
      <c r="K35" s="268"/>
      <c r="L35" s="268"/>
      <c r="M35" s="268"/>
      <c r="N35" s="269"/>
      <c r="O35" s="158"/>
      <c r="P35" s="159"/>
      <c r="Q35" s="159"/>
      <c r="R35" s="159"/>
      <c r="S35" s="159"/>
      <c r="T35" s="159"/>
      <c r="U35" s="159"/>
    </row>
    <row r="36" spans="5:30" s="86" customFormat="1">
      <c r="E36" s="460"/>
      <c r="F36" s="500"/>
      <c r="H36" s="270"/>
      <c r="I36" s="270"/>
      <c r="J36" s="270"/>
      <c r="K36" s="270"/>
      <c r="L36" s="270"/>
      <c r="M36" s="270"/>
      <c r="N36" s="269"/>
      <c r="O36" s="158"/>
      <c r="P36" s="159"/>
      <c r="Q36" s="159"/>
      <c r="R36" s="159"/>
      <c r="S36" s="159"/>
      <c r="T36" s="159"/>
      <c r="U36" s="159"/>
    </row>
    <row r="37" spans="5:30" s="86" customFormat="1">
      <c r="E37" s="460"/>
      <c r="F37" s="500"/>
      <c r="H37" s="270"/>
      <c r="I37" s="270"/>
      <c r="J37" s="270"/>
      <c r="K37" s="270"/>
      <c r="L37" s="270"/>
      <c r="M37" s="270"/>
      <c r="N37" s="269"/>
      <c r="O37" s="158"/>
      <c r="P37" s="159"/>
      <c r="Q37" s="159"/>
      <c r="R37" s="159"/>
      <c r="S37" s="159"/>
      <c r="T37" s="159"/>
      <c r="U37" s="159"/>
    </row>
    <row r="38" spans="5:30" s="86" customFormat="1">
      <c r="E38" s="460"/>
      <c r="F38" s="500"/>
      <c r="H38" s="270"/>
      <c r="I38" s="270"/>
      <c r="J38" s="270"/>
      <c r="K38" s="270"/>
      <c r="L38" s="270"/>
      <c r="M38" s="270"/>
      <c r="N38" s="269"/>
      <c r="O38" s="158"/>
      <c r="P38" s="159"/>
      <c r="Q38" s="159"/>
      <c r="R38" s="159"/>
      <c r="S38" s="159"/>
      <c r="T38" s="159"/>
      <c r="U38" s="159"/>
    </row>
    <row r="39" spans="5:30" s="86" customFormat="1">
      <c r="E39" s="460"/>
      <c r="F39" s="500"/>
      <c r="H39" s="271"/>
      <c r="I39" s="271"/>
      <c r="J39" s="271"/>
      <c r="K39" s="271"/>
      <c r="L39" s="271"/>
      <c r="M39" s="271"/>
      <c r="N39" s="271"/>
      <c r="O39" s="158"/>
      <c r="P39" s="159"/>
      <c r="Q39" s="159"/>
      <c r="R39" s="159"/>
      <c r="S39" s="159"/>
      <c r="T39" s="159"/>
      <c r="U39" s="159"/>
    </row>
    <row r="40" spans="5:30" s="86" customFormat="1">
      <c r="E40" s="460"/>
      <c r="F40" s="500"/>
      <c r="H40" s="271"/>
      <c r="I40" s="271"/>
      <c r="J40" s="271"/>
      <c r="K40" s="271"/>
      <c r="L40" s="271"/>
      <c r="M40" s="271"/>
      <c r="N40" s="271"/>
      <c r="O40" s="158"/>
      <c r="P40" s="159"/>
      <c r="Q40" s="159"/>
      <c r="R40" s="159"/>
      <c r="S40" s="159"/>
      <c r="T40" s="159"/>
      <c r="U40" s="159"/>
    </row>
    <row r="41" spans="5:30" s="86" customFormat="1">
      <c r="E41" s="460"/>
      <c r="F41" s="500"/>
      <c r="H41" s="271"/>
      <c r="I41" s="271"/>
      <c r="J41" s="271"/>
      <c r="K41" s="271"/>
      <c r="L41" s="271"/>
      <c r="M41" s="271"/>
      <c r="N41" s="271"/>
      <c r="O41" s="158"/>
      <c r="P41" s="159"/>
      <c r="Q41" s="159"/>
      <c r="R41" s="159"/>
      <c r="S41" s="159"/>
      <c r="T41" s="159"/>
      <c r="U41" s="159"/>
    </row>
    <row r="42" spans="5:30" s="86" customFormat="1">
      <c r="E42" s="460"/>
      <c r="F42" s="500"/>
      <c r="H42" s="271"/>
      <c r="I42" s="271"/>
      <c r="J42" s="271"/>
      <c r="K42" s="271"/>
      <c r="L42" s="271"/>
      <c r="M42" s="271"/>
      <c r="N42" s="271"/>
      <c r="O42" s="158"/>
      <c r="P42" s="159"/>
      <c r="Q42" s="159"/>
      <c r="R42" s="159"/>
      <c r="S42" s="159"/>
      <c r="T42" s="159"/>
      <c r="U42" s="159"/>
      <c r="AC42" s="217"/>
    </row>
    <row r="43" spans="5:30" s="86" customFormat="1">
      <c r="E43" s="460"/>
      <c r="F43" s="500"/>
      <c r="H43" s="271"/>
      <c r="I43" s="271"/>
      <c r="J43" s="271"/>
      <c r="K43" s="271"/>
      <c r="L43" s="271"/>
      <c r="M43" s="271"/>
      <c r="N43" s="271"/>
      <c r="O43" s="157"/>
      <c r="P43" s="160"/>
      <c r="Q43" s="160"/>
      <c r="R43" s="160"/>
      <c r="S43" s="160"/>
      <c r="T43" s="160"/>
      <c r="U43" s="160"/>
    </row>
    <row r="44" spans="5:30" s="86" customFormat="1">
      <c r="E44" s="460"/>
      <c r="F44" s="500"/>
      <c r="H44" s="271"/>
      <c r="I44" s="271"/>
      <c r="J44" s="271"/>
      <c r="K44" s="271"/>
      <c r="L44" s="271"/>
      <c r="M44" s="271"/>
      <c r="N44" s="271"/>
      <c r="O44" s="157"/>
      <c r="P44" s="157"/>
      <c r="Q44" s="157"/>
      <c r="R44" s="157"/>
      <c r="S44" s="157"/>
      <c r="T44" s="157"/>
      <c r="U44" s="157"/>
    </row>
    <row r="45" spans="5:30">
      <c r="H45" s="272"/>
      <c r="I45" s="272"/>
      <c r="J45" s="272"/>
      <c r="K45" s="272"/>
      <c r="L45" s="272"/>
      <c r="M45" s="272"/>
      <c r="N45" s="271"/>
      <c r="O45" s="158"/>
      <c r="P45" s="159"/>
      <c r="Q45" s="159"/>
      <c r="R45" s="159"/>
      <c r="S45" s="159"/>
      <c r="T45" s="159"/>
      <c r="U45" s="159"/>
    </row>
    <row r="46" spans="5:30">
      <c r="H46" s="268"/>
      <c r="I46" s="268"/>
      <c r="J46" s="268"/>
      <c r="K46" s="268"/>
      <c r="L46" s="268"/>
      <c r="M46" s="268"/>
      <c r="N46" s="269"/>
      <c r="O46" s="158"/>
      <c r="P46" s="159"/>
      <c r="Q46" s="159"/>
      <c r="R46" s="159"/>
      <c r="S46" s="159"/>
      <c r="T46" s="159"/>
      <c r="U46" s="159"/>
    </row>
    <row r="47" spans="5:30">
      <c r="H47" s="270"/>
      <c r="I47" s="270"/>
      <c r="J47" s="270"/>
      <c r="K47" s="270"/>
      <c r="L47" s="270"/>
      <c r="M47" s="270"/>
      <c r="N47" s="269"/>
    </row>
    <row r="48" spans="5:30">
      <c r="H48" s="270"/>
      <c r="I48" s="270"/>
      <c r="J48" s="270"/>
      <c r="K48" s="270"/>
      <c r="L48" s="270"/>
      <c r="M48" s="270"/>
      <c r="N48" s="269"/>
    </row>
    <row r="49" spans="8:14">
      <c r="H49" s="270"/>
      <c r="I49" s="270"/>
      <c r="J49" s="270"/>
      <c r="K49" s="270"/>
      <c r="L49" s="270"/>
      <c r="M49" s="270"/>
      <c r="N49" s="269"/>
    </row>
    <row r="50" spans="8:14">
      <c r="H50" s="271"/>
      <c r="I50" s="271"/>
      <c r="J50" s="271"/>
      <c r="K50" s="271"/>
      <c r="L50" s="271"/>
      <c r="M50" s="271"/>
      <c r="N50" s="271"/>
    </row>
    <row r="51" spans="8:14">
      <c r="H51" s="271"/>
      <c r="I51" s="271"/>
      <c r="J51" s="271"/>
      <c r="K51" s="271"/>
      <c r="L51" s="271"/>
      <c r="M51" s="271"/>
      <c r="N51" s="271"/>
    </row>
    <row r="52" spans="8:14">
      <c r="H52" s="271"/>
      <c r="I52" s="271"/>
      <c r="J52" s="271"/>
      <c r="K52" s="271"/>
      <c r="L52" s="271"/>
      <c r="M52" s="271"/>
      <c r="N52" s="271"/>
    </row>
    <row r="53" spans="8:14">
      <c r="H53" s="271"/>
      <c r="I53" s="271"/>
      <c r="J53" s="271"/>
      <c r="K53" s="271"/>
      <c r="L53" s="271"/>
      <c r="M53" s="271"/>
      <c r="N53" s="271"/>
    </row>
    <row r="54" spans="8:14">
      <c r="H54" s="271"/>
      <c r="I54" s="271"/>
      <c r="J54" s="271"/>
      <c r="K54" s="271"/>
      <c r="L54" s="271"/>
      <c r="M54" s="271"/>
      <c r="N54" s="271"/>
    </row>
    <row r="55" spans="8:14">
      <c r="H55" s="271"/>
      <c r="I55" s="271"/>
      <c r="J55" s="271"/>
      <c r="K55" s="271"/>
      <c r="L55" s="271"/>
      <c r="M55" s="271"/>
      <c r="N55" s="271"/>
    </row>
    <row r="56" spans="8:14">
      <c r="H56" s="272"/>
      <c r="I56" s="272"/>
      <c r="J56" s="272"/>
      <c r="K56" s="272"/>
      <c r="L56" s="272"/>
      <c r="M56" s="272"/>
      <c r="N56" s="271"/>
    </row>
    <row r="57" spans="8:14">
      <c r="H57" s="268"/>
      <c r="I57" s="268"/>
      <c r="J57" s="268"/>
      <c r="K57" s="268"/>
      <c r="L57" s="268"/>
      <c r="M57" s="268"/>
      <c r="N57" s="269"/>
    </row>
    <row r="58" spans="8:14">
      <c r="H58" s="270"/>
      <c r="I58" s="270"/>
      <c r="J58" s="270"/>
      <c r="K58" s="270"/>
      <c r="L58" s="270"/>
      <c r="M58" s="270"/>
      <c r="N58" s="269"/>
    </row>
    <row r="59" spans="8:14">
      <c r="H59" s="270"/>
      <c r="I59" s="270"/>
      <c r="J59" s="270"/>
      <c r="K59" s="270"/>
      <c r="L59" s="270"/>
      <c r="M59" s="270"/>
      <c r="N59" s="269"/>
    </row>
    <row r="60" spans="8:14">
      <c r="H60" s="270"/>
      <c r="I60" s="270"/>
      <c r="J60" s="270"/>
      <c r="K60" s="270"/>
      <c r="L60" s="270"/>
      <c r="M60" s="270"/>
      <c r="N60" s="269"/>
    </row>
    <row r="61" spans="8:14">
      <c r="H61" s="271"/>
      <c r="I61" s="271"/>
      <c r="J61" s="271"/>
      <c r="K61" s="271"/>
      <c r="L61" s="271"/>
      <c r="M61" s="271"/>
      <c r="N61" s="271"/>
    </row>
    <row r="62" spans="8:14">
      <c r="H62" s="271"/>
      <c r="I62" s="271"/>
      <c r="J62" s="271"/>
      <c r="K62" s="271"/>
      <c r="L62" s="271"/>
      <c r="M62" s="271"/>
      <c r="N62" s="271"/>
    </row>
    <row r="63" spans="8:14">
      <c r="H63" s="271"/>
      <c r="I63" s="271"/>
      <c r="J63" s="271"/>
      <c r="K63" s="271"/>
      <c r="L63" s="271"/>
      <c r="M63" s="271"/>
      <c r="N63" s="271"/>
    </row>
    <row r="64" spans="8:14">
      <c r="H64" s="271"/>
      <c r="I64" s="271"/>
      <c r="J64" s="271"/>
      <c r="K64" s="271"/>
      <c r="L64" s="271"/>
      <c r="M64" s="271"/>
      <c r="N64" s="271"/>
    </row>
    <row r="65" spans="8:14">
      <c r="H65" s="271"/>
      <c r="I65" s="271"/>
      <c r="J65" s="271"/>
      <c r="K65" s="271"/>
      <c r="L65" s="271"/>
      <c r="M65" s="271"/>
      <c r="N65" s="271"/>
    </row>
    <row r="66" spans="8:14">
      <c r="H66" s="271"/>
      <c r="I66" s="271"/>
      <c r="J66" s="271"/>
      <c r="K66" s="271"/>
      <c r="L66" s="271"/>
      <c r="M66" s="271"/>
      <c r="N66" s="271"/>
    </row>
    <row r="67" spans="8:14">
      <c r="H67" s="272"/>
      <c r="I67" s="272"/>
      <c r="J67" s="272"/>
      <c r="K67" s="272"/>
      <c r="L67" s="272"/>
      <c r="M67" s="272"/>
      <c r="N67" s="271"/>
    </row>
  </sheetData>
  <mergeCells count="4">
    <mergeCell ref="B1:S1"/>
    <mergeCell ref="T1:Y1"/>
    <mergeCell ref="Z1:AC1"/>
    <mergeCell ref="N12:S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Y226"/>
  <sheetViews>
    <sheetView zoomScale="60" zoomScaleNormal="60" zoomScalePageLayoutView="125" workbookViewId="0">
      <selection activeCell="H242" sqref="H242"/>
    </sheetView>
  </sheetViews>
  <sheetFormatPr baseColWidth="10" defaultColWidth="11.42578125" defaultRowHeight="12.75"/>
  <cols>
    <col min="1" max="1" width="21.7109375" style="64" customWidth="1"/>
    <col min="2" max="2" width="39.28515625" bestFit="1" customWidth="1"/>
    <col min="3" max="3" width="18" bestFit="1" customWidth="1"/>
    <col min="4" max="4" width="18.42578125" bestFit="1" customWidth="1"/>
    <col min="5" max="5" width="19.140625" style="460" bestFit="1" customWidth="1"/>
    <col min="6" max="6" width="19.140625" style="500" customWidth="1"/>
    <col min="7" max="7" width="23.85546875" customWidth="1"/>
    <col min="8" max="8" width="23.5703125" bestFit="1" customWidth="1"/>
    <col min="9" max="10" width="18.28515625" bestFit="1" customWidth="1"/>
    <col min="11" max="11" width="9.28515625" bestFit="1" customWidth="1"/>
    <col min="12" max="17" width="9.85546875" bestFit="1" customWidth="1"/>
    <col min="18" max="18" width="15.7109375" bestFit="1" customWidth="1"/>
    <col min="19" max="19" width="13.85546875" customWidth="1"/>
    <col min="20" max="20" width="10.7109375" bestFit="1" customWidth="1"/>
    <col min="21" max="21" width="9.85546875" bestFit="1" customWidth="1"/>
    <col min="22" max="22" width="17.5703125" bestFit="1" customWidth="1"/>
    <col min="23" max="23" width="18.85546875" customWidth="1"/>
  </cols>
  <sheetData>
    <row r="1" spans="1:24" ht="20.25">
      <c r="B1" s="526" t="s">
        <v>8</v>
      </c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9"/>
      <c r="O1" s="529"/>
      <c r="P1" s="529"/>
      <c r="Q1" s="529"/>
      <c r="R1" s="529"/>
      <c r="S1" s="529"/>
      <c r="T1" s="530"/>
      <c r="U1" s="531"/>
      <c r="V1" s="531"/>
      <c r="W1" s="532"/>
      <c r="X1" s="217"/>
    </row>
    <row r="2" spans="1:24" ht="17.25" thickBot="1">
      <c r="K2" s="3"/>
      <c r="L2" s="4"/>
      <c r="M2" s="4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</row>
    <row r="3" spans="1:24" s="414" customFormat="1" ht="17.25" thickTop="1" thickBot="1">
      <c r="A3" s="208" t="s">
        <v>35</v>
      </c>
      <c r="B3" s="208" t="s">
        <v>11</v>
      </c>
      <c r="C3" s="208" t="s">
        <v>12</v>
      </c>
      <c r="D3" s="208" t="s">
        <v>13</v>
      </c>
      <c r="E3" s="208" t="s">
        <v>529</v>
      </c>
      <c r="F3" s="208" t="s">
        <v>575</v>
      </c>
      <c r="G3" s="208" t="s">
        <v>14</v>
      </c>
      <c r="H3" s="208" t="s">
        <v>16</v>
      </c>
      <c r="I3" s="208" t="s">
        <v>17</v>
      </c>
      <c r="J3" s="208" t="s">
        <v>18</v>
      </c>
      <c r="K3" s="189" t="s">
        <v>0</v>
      </c>
      <c r="L3" s="189" t="s">
        <v>1</v>
      </c>
      <c r="M3" s="189" t="s">
        <v>2</v>
      </c>
      <c r="N3" s="192"/>
      <c r="O3" s="190"/>
      <c r="P3" s="162"/>
      <c r="Q3" s="190"/>
      <c r="R3" s="161"/>
      <c r="S3" s="161"/>
      <c r="T3" s="501"/>
      <c r="U3" s="190"/>
      <c r="V3" s="190"/>
      <c r="W3" s="162"/>
      <c r="X3" s="502"/>
    </row>
    <row r="4" spans="1:24" s="273" customFormat="1" ht="14.25" thickTop="1" thickBot="1">
      <c r="A4" s="250" t="s">
        <v>308</v>
      </c>
      <c r="B4" s="203" t="s">
        <v>100</v>
      </c>
      <c r="C4" s="203" t="s">
        <v>101</v>
      </c>
      <c r="D4" s="203" t="s">
        <v>59</v>
      </c>
      <c r="E4" s="203"/>
      <c r="F4" s="203" t="str">
        <f>IF(AND($D4="ARABA",$E4="X"),"LOTE 1",IF(AND($D4="ARABA",$E4=""),"LOTE 4",IF(AND($D4="GIPUZKOA",$E4="X"),"LOTE 2",IF(AND($D4="GIPUZKOA",$E4=""),"LOTE 5",IF(AND($D4="BIZKAIA",$E4="X"),"LOTE 3",IF(AND($D4="BIZKAIA",$E4= ""),"LOTE 6",))))))</f>
        <v>LOTE 4</v>
      </c>
      <c r="G4" s="366" t="s">
        <v>102</v>
      </c>
      <c r="H4" s="44">
        <v>188</v>
      </c>
      <c r="I4" s="44">
        <v>230</v>
      </c>
      <c r="J4" s="45">
        <v>230</v>
      </c>
      <c r="K4" s="281">
        <v>159746</v>
      </c>
      <c r="L4" s="281">
        <v>326172</v>
      </c>
      <c r="M4" s="281">
        <v>393257</v>
      </c>
      <c r="N4" s="48"/>
      <c r="O4" s="49"/>
      <c r="P4" s="49"/>
      <c r="Q4" s="49"/>
      <c r="R4" s="49"/>
      <c r="S4" s="143"/>
      <c r="T4" s="49"/>
      <c r="U4" s="49"/>
      <c r="V4" s="49"/>
      <c r="W4" s="143"/>
      <c r="X4" s="176"/>
    </row>
    <row r="5" spans="1:24" s="273" customFormat="1" ht="14.25" thickTop="1" thickBot="1">
      <c r="A5" s="273" t="s">
        <v>309</v>
      </c>
      <c r="B5" s="203" t="s">
        <v>103</v>
      </c>
      <c r="C5" s="203" t="s">
        <v>104</v>
      </c>
      <c r="D5" s="203" t="s">
        <v>30</v>
      </c>
      <c r="E5" s="203"/>
      <c r="F5" s="203" t="str">
        <f t="shared" ref="F5:F18" si="0">IF(AND($D5="ARABA",$E5="X"),"LOTE 1",IF(AND($D5="ARABA",$E5=""),"LOTE 4",IF(AND($D5="GIPUZKOA",$E5="X"),"LOTE 2",IF(AND($D5="GIPUZKOA",$E5=""),"LOTE 5",IF(AND($D5="BIZKAIA",$E5="X"),"LOTE 3",IF(AND($D5="BIZKAIA",$E5= ""),"LOTE 6",))))))</f>
        <v>LOTE 6</v>
      </c>
      <c r="G5" s="366" t="s">
        <v>105</v>
      </c>
      <c r="H5" s="46">
        <v>90</v>
      </c>
      <c r="I5" s="46">
        <v>90</v>
      </c>
      <c r="J5" s="47">
        <v>90</v>
      </c>
      <c r="K5" s="281">
        <v>64612</v>
      </c>
      <c r="L5" s="281">
        <v>133179</v>
      </c>
      <c r="M5" s="281">
        <v>166404</v>
      </c>
      <c r="N5" s="48"/>
      <c r="O5" s="49"/>
      <c r="P5" s="49"/>
      <c r="Q5" s="49"/>
      <c r="R5" s="49"/>
      <c r="S5" s="143"/>
      <c r="T5" s="49"/>
      <c r="U5" s="49"/>
      <c r="V5" s="49"/>
      <c r="W5" s="143"/>
      <c r="X5" s="176"/>
    </row>
    <row r="6" spans="1:24" s="273" customFormat="1" ht="12.75" customHeight="1" thickTop="1" thickBot="1">
      <c r="A6" s="176" t="s">
        <v>310</v>
      </c>
      <c r="B6" s="203" t="s">
        <v>106</v>
      </c>
      <c r="C6" s="203" t="s">
        <v>107</v>
      </c>
      <c r="D6" s="203" t="s">
        <v>30</v>
      </c>
      <c r="E6" s="203"/>
      <c r="F6" s="203" t="str">
        <f t="shared" si="0"/>
        <v>LOTE 6</v>
      </c>
      <c r="G6" s="366" t="s">
        <v>108</v>
      </c>
      <c r="H6" s="46">
        <v>155</v>
      </c>
      <c r="I6" s="46">
        <v>155</v>
      </c>
      <c r="J6" s="47">
        <v>155</v>
      </c>
      <c r="K6" s="374">
        <v>152483</v>
      </c>
      <c r="L6" s="374">
        <v>310619</v>
      </c>
      <c r="M6" s="374">
        <v>368980</v>
      </c>
      <c r="N6" s="48"/>
      <c r="O6" s="49"/>
      <c r="P6" s="49"/>
      <c r="Q6" s="49"/>
      <c r="R6" s="49"/>
      <c r="S6" s="143"/>
      <c r="T6" s="49"/>
      <c r="U6" s="49"/>
      <c r="V6" s="49"/>
      <c r="W6" s="143"/>
      <c r="X6" s="176"/>
    </row>
    <row r="7" spans="1:24" s="273" customFormat="1" ht="14.25" thickTop="1" thickBot="1">
      <c r="A7" s="176" t="s">
        <v>311</v>
      </c>
      <c r="B7" s="203" t="s">
        <v>109</v>
      </c>
      <c r="C7" s="203" t="s">
        <v>110</v>
      </c>
      <c r="D7" s="203" t="s">
        <v>59</v>
      </c>
      <c r="E7" s="203"/>
      <c r="F7" s="203" t="str">
        <f t="shared" si="0"/>
        <v>LOTE 4</v>
      </c>
      <c r="G7" s="366" t="s">
        <v>111</v>
      </c>
      <c r="H7" s="46">
        <v>51</v>
      </c>
      <c r="I7" s="46">
        <v>51</v>
      </c>
      <c r="J7" s="47">
        <v>51</v>
      </c>
      <c r="K7" s="281">
        <v>50695</v>
      </c>
      <c r="L7" s="281">
        <v>103272</v>
      </c>
      <c r="M7" s="281">
        <v>125353</v>
      </c>
      <c r="N7" s="48"/>
      <c r="O7" s="49"/>
      <c r="P7" s="49"/>
      <c r="Q7" s="49"/>
      <c r="R7" s="49"/>
      <c r="S7" s="143"/>
      <c r="T7" s="49"/>
      <c r="U7" s="49"/>
      <c r="V7" s="49"/>
      <c r="W7" s="143"/>
      <c r="X7" s="176"/>
    </row>
    <row r="8" spans="1:24" s="273" customFormat="1" ht="14.25" thickTop="1" thickBot="1">
      <c r="A8" s="176" t="s">
        <v>313</v>
      </c>
      <c r="B8" s="203" t="s">
        <v>112</v>
      </c>
      <c r="C8" s="203" t="s">
        <v>113</v>
      </c>
      <c r="D8" s="203" t="s">
        <v>59</v>
      </c>
      <c r="E8" s="203"/>
      <c r="F8" s="203" t="str">
        <f t="shared" si="0"/>
        <v>LOTE 4</v>
      </c>
      <c r="G8" s="366" t="s">
        <v>114</v>
      </c>
      <c r="H8" s="46">
        <v>4</v>
      </c>
      <c r="I8" s="46">
        <v>4</v>
      </c>
      <c r="J8" s="47">
        <v>4</v>
      </c>
      <c r="K8" s="281">
        <v>1748</v>
      </c>
      <c r="L8" s="281">
        <v>3484</v>
      </c>
      <c r="M8" s="281">
        <v>2985</v>
      </c>
      <c r="N8" s="48"/>
      <c r="O8" s="49"/>
      <c r="P8" s="49"/>
      <c r="Q8" s="49"/>
      <c r="R8" s="49"/>
      <c r="S8" s="143"/>
      <c r="T8" s="49"/>
      <c r="U8" s="49"/>
      <c r="V8" s="49"/>
      <c r="W8" s="143"/>
      <c r="X8" s="176"/>
    </row>
    <row r="9" spans="1:24" s="273" customFormat="1" ht="14.25" thickTop="1" thickBot="1">
      <c r="A9" s="176" t="s">
        <v>312</v>
      </c>
      <c r="B9" s="203" t="s">
        <v>115</v>
      </c>
      <c r="C9" s="203" t="s">
        <v>116</v>
      </c>
      <c r="D9" s="203" t="s">
        <v>30</v>
      </c>
      <c r="E9" s="203"/>
      <c r="F9" s="203" t="str">
        <f t="shared" si="0"/>
        <v>LOTE 6</v>
      </c>
      <c r="G9" s="366" t="s">
        <v>117</v>
      </c>
      <c r="H9" s="46">
        <v>49</v>
      </c>
      <c r="I9" s="46">
        <v>49</v>
      </c>
      <c r="J9" s="47">
        <v>70</v>
      </c>
      <c r="K9" s="281">
        <v>39010</v>
      </c>
      <c r="L9" s="281">
        <v>83075</v>
      </c>
      <c r="M9" s="281">
        <v>93157</v>
      </c>
      <c r="N9" s="48"/>
      <c r="O9" s="49"/>
      <c r="P9" s="49"/>
      <c r="Q9" s="49"/>
      <c r="R9" s="49"/>
      <c r="S9" s="143"/>
      <c r="T9" s="49"/>
      <c r="U9" s="49"/>
      <c r="V9" s="49"/>
      <c r="W9" s="143"/>
      <c r="X9" s="176"/>
    </row>
    <row r="10" spans="1:24" s="273" customFormat="1" ht="14.25" thickTop="1" thickBot="1">
      <c r="A10" s="176" t="s">
        <v>314</v>
      </c>
      <c r="B10" s="203" t="s">
        <v>118</v>
      </c>
      <c r="C10" s="203" t="s">
        <v>119</v>
      </c>
      <c r="D10" s="203" t="s">
        <v>30</v>
      </c>
      <c r="E10" s="203"/>
      <c r="F10" s="203" t="str">
        <f t="shared" si="0"/>
        <v>LOTE 6</v>
      </c>
      <c r="G10" s="366" t="s">
        <v>120</v>
      </c>
      <c r="H10" s="46">
        <v>90</v>
      </c>
      <c r="I10" s="46">
        <v>90</v>
      </c>
      <c r="J10" s="47">
        <v>90</v>
      </c>
      <c r="K10" s="281">
        <v>49232</v>
      </c>
      <c r="L10" s="281">
        <v>103673</v>
      </c>
      <c r="M10" s="281">
        <v>124865</v>
      </c>
      <c r="N10" s="48"/>
      <c r="O10" s="49"/>
      <c r="P10" s="49"/>
      <c r="Q10" s="49"/>
      <c r="R10" s="49"/>
      <c r="S10" s="143"/>
      <c r="T10" s="49"/>
      <c r="U10" s="49"/>
      <c r="V10" s="49"/>
      <c r="W10" s="143"/>
      <c r="X10" s="176"/>
    </row>
    <row r="11" spans="1:24" s="273" customFormat="1" ht="14.25" thickTop="1" thickBot="1">
      <c r="A11" s="176" t="s">
        <v>315</v>
      </c>
      <c r="B11" s="203" t="s">
        <v>121</v>
      </c>
      <c r="C11" s="203" t="s">
        <v>122</v>
      </c>
      <c r="D11" s="203" t="s">
        <v>47</v>
      </c>
      <c r="E11" s="203"/>
      <c r="F11" s="203" t="str">
        <f t="shared" si="0"/>
        <v>LOTE 5</v>
      </c>
      <c r="G11" s="366" t="s">
        <v>123</v>
      </c>
      <c r="H11" s="46">
        <v>141</v>
      </c>
      <c r="I11" s="46">
        <v>141</v>
      </c>
      <c r="J11" s="47">
        <v>141</v>
      </c>
      <c r="K11" s="281">
        <v>117889</v>
      </c>
      <c r="L11" s="281">
        <v>239436</v>
      </c>
      <c r="M11" s="281">
        <v>281700</v>
      </c>
      <c r="N11" s="48"/>
      <c r="O11" s="49"/>
      <c r="P11" s="49"/>
      <c r="Q11" s="49"/>
      <c r="R11" s="49"/>
      <c r="S11" s="143"/>
      <c r="T11" s="49"/>
      <c r="U11" s="49"/>
      <c r="V11" s="49"/>
      <c r="W11" s="143"/>
      <c r="X11" s="176"/>
    </row>
    <row r="12" spans="1:24" s="273" customFormat="1" ht="14.25" thickTop="1" thickBot="1">
      <c r="A12" s="176" t="s">
        <v>316</v>
      </c>
      <c r="B12" s="203" t="s">
        <v>124</v>
      </c>
      <c r="C12" s="203" t="s">
        <v>125</v>
      </c>
      <c r="D12" s="203" t="s">
        <v>47</v>
      </c>
      <c r="E12" s="203"/>
      <c r="F12" s="203" t="str">
        <f t="shared" si="0"/>
        <v>LOTE 5</v>
      </c>
      <c r="G12" s="366" t="s">
        <v>126</v>
      </c>
      <c r="H12" s="46">
        <v>66</v>
      </c>
      <c r="I12" s="46">
        <v>77</v>
      </c>
      <c r="J12" s="47">
        <v>77</v>
      </c>
      <c r="K12" s="281">
        <v>40904</v>
      </c>
      <c r="L12" s="281">
        <v>86788</v>
      </c>
      <c r="M12" s="281">
        <v>101609</v>
      </c>
      <c r="N12" s="48"/>
      <c r="O12" s="49"/>
      <c r="P12" s="49"/>
      <c r="Q12" s="49"/>
      <c r="R12" s="49"/>
      <c r="S12" s="143"/>
      <c r="T12" s="49"/>
      <c r="U12" s="49"/>
      <c r="V12" s="49"/>
      <c r="W12" s="143"/>
      <c r="X12" s="176"/>
    </row>
    <row r="13" spans="1:24" s="273" customFormat="1" ht="14.25" thickTop="1" thickBot="1">
      <c r="A13" s="176" t="s">
        <v>317</v>
      </c>
      <c r="B13" s="203" t="s">
        <v>127</v>
      </c>
      <c r="C13" s="203" t="s">
        <v>128</v>
      </c>
      <c r="D13" s="203" t="s">
        <v>47</v>
      </c>
      <c r="E13" s="203"/>
      <c r="F13" s="203" t="str">
        <f t="shared" si="0"/>
        <v>LOTE 5</v>
      </c>
      <c r="G13" s="366" t="s">
        <v>129</v>
      </c>
      <c r="H13" s="46">
        <v>60</v>
      </c>
      <c r="I13" s="46">
        <v>60</v>
      </c>
      <c r="J13" s="47">
        <v>67</v>
      </c>
      <c r="K13" s="281">
        <v>39282</v>
      </c>
      <c r="L13" s="281">
        <v>79099</v>
      </c>
      <c r="M13" s="281">
        <v>14615</v>
      </c>
      <c r="N13" s="48"/>
      <c r="O13" s="49"/>
      <c r="P13" s="49"/>
      <c r="Q13" s="49"/>
      <c r="R13" s="49"/>
      <c r="S13" s="143"/>
      <c r="T13" s="49"/>
      <c r="U13" s="49"/>
      <c r="V13" s="49"/>
      <c r="W13" s="143"/>
      <c r="X13" s="176"/>
    </row>
    <row r="14" spans="1:24" s="273" customFormat="1" ht="14.25" thickTop="1" thickBot="1">
      <c r="A14" s="176" t="s">
        <v>318</v>
      </c>
      <c r="B14" s="203" t="s">
        <v>130</v>
      </c>
      <c r="C14" s="203" t="s">
        <v>131</v>
      </c>
      <c r="D14" s="203" t="s">
        <v>47</v>
      </c>
      <c r="E14" s="203"/>
      <c r="F14" s="203" t="str">
        <f t="shared" si="0"/>
        <v>LOTE 5</v>
      </c>
      <c r="G14" s="366" t="s">
        <v>132</v>
      </c>
      <c r="H14" s="46">
        <v>78</v>
      </c>
      <c r="I14" s="46">
        <v>78</v>
      </c>
      <c r="J14" s="47">
        <v>100</v>
      </c>
      <c r="K14" s="281">
        <v>54339</v>
      </c>
      <c r="L14" s="281">
        <v>110107</v>
      </c>
      <c r="M14" s="281">
        <v>133057</v>
      </c>
      <c r="N14" s="48"/>
      <c r="O14" s="49"/>
      <c r="P14" s="49"/>
      <c r="Q14" s="49"/>
      <c r="R14" s="49"/>
      <c r="S14" s="143"/>
      <c r="T14" s="49"/>
      <c r="U14" s="49"/>
      <c r="V14" s="49"/>
      <c r="W14" s="143"/>
      <c r="X14" s="176"/>
    </row>
    <row r="15" spans="1:24" s="273" customFormat="1" ht="14.25" thickTop="1" thickBot="1">
      <c r="A15" s="176" t="s">
        <v>319</v>
      </c>
      <c r="B15" s="203" t="s">
        <v>133</v>
      </c>
      <c r="C15" s="22" t="s">
        <v>83</v>
      </c>
      <c r="D15" s="22" t="s">
        <v>59</v>
      </c>
      <c r="E15" s="22"/>
      <c r="F15" s="203" t="str">
        <f t="shared" si="0"/>
        <v>LOTE 4</v>
      </c>
      <c r="G15" s="203" t="s">
        <v>134</v>
      </c>
      <c r="H15" s="46">
        <v>79</v>
      </c>
      <c r="I15" s="46">
        <v>79</v>
      </c>
      <c r="J15" s="47">
        <v>100</v>
      </c>
      <c r="K15" s="281">
        <v>66715</v>
      </c>
      <c r="L15" s="281">
        <v>133422</v>
      </c>
      <c r="M15" s="281">
        <v>133422</v>
      </c>
      <c r="N15" s="48"/>
      <c r="O15" s="49"/>
      <c r="P15" s="49"/>
      <c r="Q15" s="49"/>
      <c r="R15" s="49"/>
      <c r="S15" s="143"/>
      <c r="T15" s="49"/>
      <c r="U15" s="49"/>
      <c r="V15" s="49"/>
      <c r="W15" s="143"/>
      <c r="X15" s="176"/>
    </row>
    <row r="16" spans="1:24" s="273" customFormat="1" ht="14.25" thickTop="1" thickBot="1">
      <c r="A16" s="176" t="s">
        <v>320</v>
      </c>
      <c r="B16" s="203" t="s">
        <v>135</v>
      </c>
      <c r="C16" s="203" t="s">
        <v>136</v>
      </c>
      <c r="D16" s="203" t="s">
        <v>47</v>
      </c>
      <c r="E16" s="203"/>
      <c r="F16" s="203" t="str">
        <f t="shared" si="0"/>
        <v>LOTE 5</v>
      </c>
      <c r="G16" s="366" t="s">
        <v>137</v>
      </c>
      <c r="H16" s="46">
        <v>75</v>
      </c>
      <c r="I16" s="46">
        <v>75</v>
      </c>
      <c r="J16" s="47">
        <v>75</v>
      </c>
      <c r="K16" s="281">
        <v>57972</v>
      </c>
      <c r="L16" s="281">
        <v>118499</v>
      </c>
      <c r="M16" s="281">
        <v>139600</v>
      </c>
      <c r="N16" s="48"/>
      <c r="O16" s="49"/>
      <c r="P16" s="49"/>
      <c r="Q16" s="49"/>
      <c r="R16" s="49"/>
      <c r="S16" s="143"/>
      <c r="T16" s="49"/>
      <c r="U16" s="49"/>
      <c r="V16" s="49"/>
      <c r="W16" s="143"/>
      <c r="X16" s="176"/>
    </row>
    <row r="17" spans="1:24" s="273" customFormat="1" ht="14.25" thickTop="1" thickBot="1">
      <c r="A17" s="176" t="s">
        <v>321</v>
      </c>
      <c r="B17" s="203" t="s">
        <v>138</v>
      </c>
      <c r="C17" s="203" t="s">
        <v>83</v>
      </c>
      <c r="D17" s="203" t="s">
        <v>59</v>
      </c>
      <c r="E17" s="203"/>
      <c r="F17" s="203" t="str">
        <f t="shared" si="0"/>
        <v>LOTE 4</v>
      </c>
      <c r="G17" s="366" t="s">
        <v>139</v>
      </c>
      <c r="H17" s="46">
        <v>7</v>
      </c>
      <c r="I17" s="46">
        <v>7</v>
      </c>
      <c r="J17" s="47">
        <v>7</v>
      </c>
      <c r="K17" s="281">
        <v>1602</v>
      </c>
      <c r="L17" s="281">
        <v>3086</v>
      </c>
      <c r="M17" s="281">
        <v>2987</v>
      </c>
      <c r="N17" s="48"/>
      <c r="O17" s="49"/>
      <c r="P17" s="49"/>
      <c r="Q17" s="49"/>
      <c r="R17" s="49"/>
      <c r="S17" s="143"/>
      <c r="T17" s="49"/>
      <c r="U17" s="49"/>
      <c r="V17" s="49"/>
      <c r="W17" s="143"/>
      <c r="X17" s="176"/>
    </row>
    <row r="18" spans="1:24" s="379" customFormat="1" ht="14.25" thickTop="1" thickBot="1">
      <c r="A18" s="144" t="s">
        <v>359</v>
      </c>
      <c r="B18" s="145" t="s">
        <v>360</v>
      </c>
      <c r="C18" s="146" t="s">
        <v>361</v>
      </c>
      <c r="D18" s="203" t="s">
        <v>59</v>
      </c>
      <c r="E18" s="203"/>
      <c r="F18" s="203" t="str">
        <f t="shared" si="0"/>
        <v>LOTE 4</v>
      </c>
      <c r="G18" s="51" t="s">
        <v>362</v>
      </c>
      <c r="H18" s="147">
        <v>6.6</v>
      </c>
      <c r="I18" s="147">
        <v>6.6</v>
      </c>
      <c r="J18" s="148">
        <v>6.6</v>
      </c>
      <c r="K18" s="281">
        <v>1128</v>
      </c>
      <c r="L18" s="281">
        <v>2359</v>
      </c>
      <c r="M18" s="281">
        <v>2753</v>
      </c>
      <c r="N18" s="48"/>
      <c r="O18" s="49"/>
      <c r="P18" s="49"/>
      <c r="Q18" s="49"/>
      <c r="R18" s="49"/>
      <c r="S18" s="143"/>
      <c r="T18" s="49"/>
      <c r="U18" s="49"/>
      <c r="V18" s="49"/>
      <c r="W18" s="143"/>
      <c r="X18" s="89"/>
    </row>
    <row r="19" spans="1:24" ht="13.5" thickTop="1">
      <c r="G19" s="366"/>
      <c r="H19" s="79"/>
      <c r="I19" s="79"/>
      <c r="J19" s="79"/>
      <c r="K19" s="23"/>
      <c r="L19" s="23"/>
      <c r="M19" s="23"/>
      <c r="N19" s="510"/>
      <c r="O19" s="217"/>
      <c r="P19" s="217"/>
      <c r="Q19" s="217"/>
      <c r="R19" s="217"/>
      <c r="S19" s="233"/>
      <c r="T19" s="233"/>
      <c r="U19" s="233"/>
      <c r="V19" s="233"/>
      <c r="W19" s="233"/>
      <c r="X19" s="217"/>
    </row>
    <row r="20" spans="1:24">
      <c r="H20" s="80"/>
      <c r="I20" s="80"/>
      <c r="J20" s="80"/>
      <c r="K20" s="25"/>
      <c r="L20" s="25"/>
      <c r="M20" s="25"/>
      <c r="N20" s="16"/>
    </row>
    <row r="21" spans="1:24">
      <c r="J21" t="s">
        <v>6</v>
      </c>
      <c r="K21" s="13">
        <f>SUM(K4:K18)</f>
        <v>897357</v>
      </c>
      <c r="L21" s="209">
        <f>SUM(L4:L18)</f>
        <v>1836270</v>
      </c>
      <c r="M21" s="209">
        <f>SUM(M4:M18)</f>
        <v>2084744</v>
      </c>
      <c r="N21" t="s">
        <v>243</v>
      </c>
    </row>
    <row r="22" spans="1:24" hidden="1">
      <c r="K22" s="527">
        <f>SUM(K21:M21)</f>
        <v>4818371</v>
      </c>
      <c r="L22" s="528"/>
      <c r="M22" s="528"/>
      <c r="N22" t="s">
        <v>243</v>
      </c>
    </row>
    <row r="23" spans="1:24" hidden="1">
      <c r="K23" s="31"/>
      <c r="L23" s="1"/>
      <c r="M23" s="1"/>
    </row>
    <row r="24" spans="1:24" hidden="1">
      <c r="H24" s="277"/>
      <c r="I24" s="277"/>
      <c r="J24" s="277"/>
      <c r="K24" s="277"/>
      <c r="L24" s="277"/>
      <c r="M24" s="277"/>
    </row>
    <row r="25" spans="1:24" hidden="1">
      <c r="H25" s="277"/>
      <c r="I25" s="277"/>
      <c r="J25" s="277"/>
      <c r="K25" s="277"/>
      <c r="L25" s="277"/>
      <c r="M25" s="277"/>
      <c r="T25" s="84"/>
      <c r="U25" s="84"/>
    </row>
    <row r="26" spans="1:24" hidden="1">
      <c r="H26" s="277" t="s">
        <v>0</v>
      </c>
      <c r="I26" s="277" t="s">
        <v>1</v>
      </c>
      <c r="J26" s="277" t="s">
        <v>2</v>
      </c>
      <c r="K26" s="277" t="s">
        <v>3</v>
      </c>
      <c r="L26" s="277" t="s">
        <v>4</v>
      </c>
      <c r="M26" s="277" t="s">
        <v>5</v>
      </c>
      <c r="S26" s="84"/>
      <c r="T26" s="84"/>
      <c r="U26" s="84"/>
    </row>
    <row r="27" spans="1:24" hidden="1">
      <c r="H27" s="278">
        <v>18031</v>
      </c>
      <c r="I27" s="278">
        <v>33031</v>
      </c>
      <c r="J27" s="278">
        <v>25713</v>
      </c>
      <c r="K27" s="278">
        <v>0</v>
      </c>
      <c r="L27" s="278">
        <v>7237</v>
      </c>
      <c r="M27" s="278">
        <v>18887</v>
      </c>
    </row>
    <row r="28" spans="1:24" hidden="1">
      <c r="H28" s="278">
        <v>16340</v>
      </c>
      <c r="I28" s="278">
        <v>30190</v>
      </c>
      <c r="J28" s="278">
        <v>23049</v>
      </c>
      <c r="K28" s="278">
        <v>0</v>
      </c>
      <c r="L28" s="278">
        <v>6222</v>
      </c>
      <c r="M28" s="278">
        <v>16493</v>
      </c>
    </row>
    <row r="29" spans="1:24" hidden="1">
      <c r="H29" s="278">
        <v>16062</v>
      </c>
      <c r="I29" s="278">
        <v>30670</v>
      </c>
      <c r="J29" s="278">
        <v>23775</v>
      </c>
      <c r="K29" s="278">
        <v>0</v>
      </c>
      <c r="L29" s="278">
        <v>7455</v>
      </c>
      <c r="M29" s="278">
        <v>20030</v>
      </c>
    </row>
    <row r="30" spans="1:24" hidden="1">
      <c r="H30" s="278">
        <v>0</v>
      </c>
      <c r="I30" s="278">
        <v>27043</v>
      </c>
      <c r="J30" s="278">
        <v>23042</v>
      </c>
      <c r="K30" s="278">
        <v>18095</v>
      </c>
      <c r="L30" s="278">
        <v>5139</v>
      </c>
      <c r="M30" s="278">
        <v>15263</v>
      </c>
    </row>
    <row r="31" spans="1:24" hidden="1">
      <c r="H31" s="278">
        <v>0</v>
      </c>
      <c r="I31" s="278">
        <v>26256</v>
      </c>
      <c r="J31" s="278">
        <v>21913</v>
      </c>
      <c r="K31" s="278">
        <v>18724</v>
      </c>
      <c r="L31" s="278">
        <v>5485</v>
      </c>
      <c r="M31" s="278">
        <v>16750</v>
      </c>
    </row>
    <row r="32" spans="1:24" hidden="1">
      <c r="H32" s="278">
        <v>0</v>
      </c>
      <c r="I32" s="278">
        <v>18518</v>
      </c>
      <c r="J32" s="278">
        <v>17125</v>
      </c>
      <c r="K32" s="278">
        <v>13506</v>
      </c>
      <c r="L32" s="278">
        <v>5075</v>
      </c>
      <c r="M32" s="278">
        <v>15348</v>
      </c>
    </row>
    <row r="33" spans="8:13" hidden="1">
      <c r="H33" s="278">
        <f t="shared" ref="H33:M33" si="1">SUM(H27:H32)</f>
        <v>50433</v>
      </c>
      <c r="I33" s="278">
        <f t="shared" si="1"/>
        <v>165708</v>
      </c>
      <c r="J33" s="278">
        <f t="shared" si="1"/>
        <v>134617</v>
      </c>
      <c r="K33" s="278">
        <f t="shared" si="1"/>
        <v>50325</v>
      </c>
      <c r="L33" s="278">
        <f t="shared" si="1"/>
        <v>36613</v>
      </c>
      <c r="M33" s="278">
        <f t="shared" si="1"/>
        <v>102771</v>
      </c>
    </row>
    <row r="34" spans="8:13" hidden="1">
      <c r="H34" s="280">
        <f>H33+K33</f>
        <v>100758</v>
      </c>
      <c r="I34" s="280">
        <f>I33+L33</f>
        <v>202321</v>
      </c>
      <c r="J34" s="280">
        <f>J33+M33</f>
        <v>237388</v>
      </c>
      <c r="K34" s="278"/>
      <c r="L34" s="278"/>
      <c r="M34" s="278"/>
    </row>
    <row r="35" spans="8:13" hidden="1">
      <c r="H35" s="269"/>
      <c r="I35" s="269"/>
      <c r="J35" s="269"/>
      <c r="K35" s="269"/>
      <c r="L35" s="269"/>
      <c r="M35" s="269"/>
    </row>
    <row r="36" spans="8:13" hidden="1">
      <c r="H36" s="274"/>
      <c r="I36" s="274"/>
      <c r="J36" s="274"/>
      <c r="K36" s="274"/>
      <c r="L36" s="274"/>
      <c r="M36" s="274"/>
    </row>
    <row r="37" spans="8:13" hidden="1">
      <c r="H37" s="274"/>
      <c r="I37" s="274"/>
      <c r="J37" s="274"/>
      <c r="K37" s="274"/>
      <c r="L37" s="274"/>
      <c r="M37" s="274"/>
    </row>
    <row r="38" spans="8:13" hidden="1">
      <c r="H38" s="274" t="s">
        <v>0</v>
      </c>
      <c r="I38" s="274" t="s">
        <v>1</v>
      </c>
      <c r="J38" s="274" t="s">
        <v>2</v>
      </c>
      <c r="K38" s="274" t="s">
        <v>3</v>
      </c>
      <c r="L38" s="274" t="s">
        <v>4</v>
      </c>
      <c r="M38" s="274" t="s">
        <v>5</v>
      </c>
    </row>
    <row r="39" spans="8:13" hidden="1">
      <c r="H39" s="275">
        <v>8119</v>
      </c>
      <c r="I39" s="275">
        <v>12927</v>
      </c>
      <c r="J39" s="275">
        <v>11344</v>
      </c>
      <c r="K39" s="275">
        <v>0</v>
      </c>
      <c r="L39" s="275">
        <v>3443</v>
      </c>
      <c r="M39" s="275">
        <v>8821</v>
      </c>
    </row>
    <row r="40" spans="8:13" hidden="1">
      <c r="H40" s="275">
        <v>7396</v>
      </c>
      <c r="I40" s="275">
        <v>11617</v>
      </c>
      <c r="J40" s="275">
        <v>10353</v>
      </c>
      <c r="K40" s="275">
        <v>0</v>
      </c>
      <c r="L40" s="275">
        <v>2869</v>
      </c>
      <c r="M40" s="275">
        <v>7809</v>
      </c>
    </row>
    <row r="41" spans="8:13" hidden="1">
      <c r="H41" s="275">
        <v>6576</v>
      </c>
      <c r="I41" s="275">
        <v>10444</v>
      </c>
      <c r="J41" s="275">
        <v>9595</v>
      </c>
      <c r="K41" s="275">
        <v>0</v>
      </c>
      <c r="L41" s="275">
        <v>3129</v>
      </c>
      <c r="M41" s="275">
        <v>8567</v>
      </c>
    </row>
    <row r="42" spans="8:13" hidden="1">
      <c r="H42" s="275">
        <v>0</v>
      </c>
      <c r="I42" s="275">
        <v>9783</v>
      </c>
      <c r="J42" s="275">
        <v>9067</v>
      </c>
      <c r="K42" s="275">
        <v>5575</v>
      </c>
      <c r="L42" s="275">
        <v>2256</v>
      </c>
      <c r="M42" s="275">
        <v>6653</v>
      </c>
    </row>
    <row r="43" spans="8:13" hidden="1">
      <c r="H43" s="275">
        <v>0</v>
      </c>
      <c r="I43" s="275">
        <v>9930</v>
      </c>
      <c r="J43" s="275">
        <v>9081</v>
      </c>
      <c r="K43" s="275">
        <v>5943</v>
      </c>
      <c r="L43" s="275">
        <v>2425</v>
      </c>
      <c r="M43" s="275">
        <v>7093</v>
      </c>
    </row>
    <row r="44" spans="8:13" hidden="1">
      <c r="H44" s="275">
        <v>0</v>
      </c>
      <c r="I44" s="275">
        <v>8395</v>
      </c>
      <c r="J44" s="275">
        <v>7970</v>
      </c>
      <c r="K44" s="275">
        <v>5074</v>
      </c>
      <c r="L44" s="275">
        <v>2605</v>
      </c>
      <c r="M44" s="275">
        <v>7719</v>
      </c>
    </row>
    <row r="45" spans="8:13" hidden="1">
      <c r="H45" s="275">
        <f t="shared" ref="H45:M45" si="2">SUM(H39:H44)</f>
        <v>22091</v>
      </c>
      <c r="I45" s="275">
        <f t="shared" si="2"/>
        <v>63096</v>
      </c>
      <c r="J45" s="275">
        <f t="shared" si="2"/>
        <v>57410</v>
      </c>
      <c r="K45" s="275">
        <f t="shared" si="2"/>
        <v>16592</v>
      </c>
      <c r="L45" s="275">
        <f t="shared" si="2"/>
        <v>16727</v>
      </c>
      <c r="M45" s="275">
        <f t="shared" si="2"/>
        <v>46662</v>
      </c>
    </row>
    <row r="46" spans="8:13" hidden="1">
      <c r="H46" s="279">
        <f>H45+K45</f>
        <v>38683</v>
      </c>
      <c r="I46" s="279">
        <f>I45+L45</f>
        <v>79823</v>
      </c>
      <c r="J46" s="279">
        <f>J45+M45</f>
        <v>104072</v>
      </c>
      <c r="K46" s="275"/>
      <c r="L46" s="275"/>
      <c r="M46" s="275"/>
    </row>
    <row r="47" spans="8:13" hidden="1">
      <c r="H47" s="274"/>
      <c r="I47" s="274"/>
      <c r="J47" s="274"/>
      <c r="K47" s="274"/>
      <c r="L47" s="274"/>
      <c r="M47" s="274"/>
    </row>
    <row r="48" spans="8:13" hidden="1">
      <c r="H48" s="274"/>
      <c r="I48" s="274"/>
      <c r="J48" s="274"/>
      <c r="K48" s="274"/>
      <c r="L48" s="274"/>
      <c r="M48" s="274"/>
    </row>
    <row r="49" spans="8:13" hidden="1">
      <c r="H49" s="274"/>
      <c r="I49" s="274"/>
      <c r="J49" s="274"/>
      <c r="K49" s="274"/>
      <c r="L49" s="274"/>
      <c r="M49" s="274"/>
    </row>
    <row r="50" spans="8:13" hidden="1">
      <c r="H50" s="274" t="s">
        <v>0</v>
      </c>
      <c r="I50" s="274" t="s">
        <v>1</v>
      </c>
      <c r="J50" s="274" t="s">
        <v>2</v>
      </c>
      <c r="K50" s="274" t="s">
        <v>3</v>
      </c>
      <c r="L50" s="274" t="s">
        <v>4</v>
      </c>
      <c r="M50" s="274" t="s">
        <v>5</v>
      </c>
    </row>
    <row r="51" spans="8:13" hidden="1">
      <c r="H51" s="275">
        <v>13627</v>
      </c>
      <c r="I51" s="275">
        <v>26455</v>
      </c>
      <c r="J51" s="275">
        <v>17601</v>
      </c>
      <c r="K51" s="275">
        <v>0</v>
      </c>
      <c r="L51" s="275">
        <v>5441</v>
      </c>
      <c r="M51" s="275">
        <v>16742</v>
      </c>
    </row>
    <row r="52" spans="8:13" hidden="1">
      <c r="H52" s="275">
        <v>12099</v>
      </c>
      <c r="I52" s="275">
        <v>24310</v>
      </c>
      <c r="J52" s="275">
        <v>15900</v>
      </c>
      <c r="K52" s="275">
        <v>0</v>
      </c>
      <c r="L52" s="275">
        <v>4749</v>
      </c>
      <c r="M52" s="275">
        <v>15003</v>
      </c>
    </row>
    <row r="53" spans="8:13" hidden="1">
      <c r="H53" s="275">
        <v>13186</v>
      </c>
      <c r="I53" s="275">
        <v>25386</v>
      </c>
      <c r="J53" s="275">
        <v>17190</v>
      </c>
      <c r="K53" s="275">
        <v>0</v>
      </c>
      <c r="L53" s="275">
        <v>6074</v>
      </c>
      <c r="M53" s="275">
        <v>18861</v>
      </c>
    </row>
    <row r="54" spans="8:13" hidden="1">
      <c r="H54" s="275">
        <v>0</v>
      </c>
      <c r="I54" s="275">
        <v>23915</v>
      </c>
      <c r="J54" s="275">
        <v>17842</v>
      </c>
      <c r="K54" s="275">
        <v>16414</v>
      </c>
      <c r="L54" s="275">
        <v>4802</v>
      </c>
      <c r="M54" s="275">
        <v>15045</v>
      </c>
    </row>
    <row r="55" spans="8:13" hidden="1">
      <c r="H55" s="275">
        <v>0</v>
      </c>
      <c r="I55" s="275">
        <v>24000</v>
      </c>
      <c r="J55" s="275">
        <v>18098</v>
      </c>
      <c r="K55" s="275">
        <v>16691</v>
      </c>
      <c r="L55" s="275">
        <v>5450</v>
      </c>
      <c r="M55" s="275">
        <v>16969</v>
      </c>
    </row>
    <row r="56" spans="8:13" hidden="1">
      <c r="H56" s="275">
        <v>0</v>
      </c>
      <c r="I56" s="275">
        <v>21580</v>
      </c>
      <c r="J56" s="275">
        <v>16364</v>
      </c>
      <c r="K56" s="275">
        <v>14769</v>
      </c>
      <c r="L56" s="275">
        <v>6178</v>
      </c>
      <c r="M56" s="275">
        <v>19272</v>
      </c>
    </row>
    <row r="57" spans="8:13" hidden="1">
      <c r="H57" s="275">
        <f t="shared" ref="H57:M57" si="3">SUM(H51:H56)</f>
        <v>38912</v>
      </c>
      <c r="I57" s="275">
        <f t="shared" si="3"/>
        <v>145646</v>
      </c>
      <c r="J57" s="275">
        <f t="shared" si="3"/>
        <v>102995</v>
      </c>
      <c r="K57" s="275">
        <f t="shared" si="3"/>
        <v>47874</v>
      </c>
      <c r="L57" s="275">
        <f t="shared" si="3"/>
        <v>32694</v>
      </c>
      <c r="M57" s="275">
        <f t="shared" si="3"/>
        <v>101892</v>
      </c>
    </row>
    <row r="58" spans="8:13" hidden="1">
      <c r="H58" s="279">
        <f>H57+K57</f>
        <v>86786</v>
      </c>
      <c r="I58" s="279">
        <f>I57+L57</f>
        <v>178340</v>
      </c>
      <c r="J58" s="279">
        <f>J57+M57</f>
        <v>204887</v>
      </c>
      <c r="K58" s="275"/>
      <c r="L58" s="275"/>
      <c r="M58" s="275"/>
    </row>
    <row r="59" spans="8:13" hidden="1">
      <c r="H59" s="274"/>
      <c r="I59" s="274"/>
      <c r="J59" s="274"/>
      <c r="K59" s="274"/>
      <c r="L59" s="274"/>
      <c r="M59" s="274"/>
    </row>
    <row r="60" spans="8:13" hidden="1">
      <c r="H60" s="274"/>
      <c r="I60" s="274"/>
      <c r="J60" s="274"/>
      <c r="K60" s="274"/>
      <c r="L60" s="274"/>
      <c r="M60" s="274"/>
    </row>
    <row r="61" spans="8:13" hidden="1">
      <c r="H61" s="274"/>
      <c r="I61" s="274"/>
      <c r="J61" s="274"/>
      <c r="K61" s="274"/>
      <c r="L61" s="274"/>
      <c r="M61" s="274"/>
    </row>
    <row r="62" spans="8:13" hidden="1">
      <c r="H62" s="274" t="s">
        <v>0</v>
      </c>
      <c r="I62" s="274" t="s">
        <v>1</v>
      </c>
      <c r="J62" s="274" t="s">
        <v>2</v>
      </c>
      <c r="K62" s="274" t="s">
        <v>3</v>
      </c>
      <c r="L62" s="274" t="s">
        <v>4</v>
      </c>
      <c r="M62" s="274" t="s">
        <v>5</v>
      </c>
    </row>
    <row r="63" spans="8:13" hidden="1">
      <c r="H63" s="275">
        <v>5924</v>
      </c>
      <c r="I63" s="275">
        <v>9055</v>
      </c>
      <c r="J63" s="275">
        <v>7686</v>
      </c>
      <c r="K63" s="275">
        <v>0</v>
      </c>
      <c r="L63" s="275">
        <v>2453</v>
      </c>
      <c r="M63" s="275">
        <v>6200</v>
      </c>
    </row>
    <row r="64" spans="8:13" hidden="1">
      <c r="H64" s="275">
        <v>5525</v>
      </c>
      <c r="I64" s="275">
        <v>8727</v>
      </c>
      <c r="J64" s="275">
        <v>7365</v>
      </c>
      <c r="K64" s="275">
        <v>0</v>
      </c>
      <c r="L64" s="275">
        <v>2243</v>
      </c>
      <c r="M64" s="275">
        <v>5767</v>
      </c>
    </row>
    <row r="65" spans="8:13" hidden="1">
      <c r="H65" s="275">
        <v>5300</v>
      </c>
      <c r="I65" s="275">
        <v>8338</v>
      </c>
      <c r="J65" s="275">
        <v>7315</v>
      </c>
      <c r="K65" s="275">
        <v>0</v>
      </c>
      <c r="L65" s="275">
        <v>2565</v>
      </c>
      <c r="M65" s="275">
        <v>6707</v>
      </c>
    </row>
    <row r="66" spans="8:13" hidden="1">
      <c r="H66" s="275">
        <v>0</v>
      </c>
      <c r="I66" s="275">
        <v>8254</v>
      </c>
      <c r="J66" s="275">
        <v>7393</v>
      </c>
      <c r="K66" s="275">
        <v>4757</v>
      </c>
      <c r="L66" s="275">
        <v>1779</v>
      </c>
      <c r="M66" s="275">
        <v>5006</v>
      </c>
    </row>
    <row r="67" spans="8:13" hidden="1">
      <c r="H67" s="275">
        <v>0</v>
      </c>
      <c r="I67" s="275">
        <v>8208</v>
      </c>
      <c r="J67" s="275">
        <v>7367</v>
      </c>
      <c r="K67" s="275">
        <v>4859</v>
      </c>
      <c r="L67" s="275">
        <v>1953</v>
      </c>
      <c r="M67" s="275">
        <v>5663</v>
      </c>
    </row>
    <row r="68" spans="8:13" hidden="1">
      <c r="H68" s="275">
        <v>0</v>
      </c>
      <c r="I68" s="275">
        <v>6624</v>
      </c>
      <c r="J68" s="275">
        <v>6237</v>
      </c>
      <c r="K68" s="275">
        <v>3989</v>
      </c>
      <c r="L68" s="275">
        <v>2067</v>
      </c>
      <c r="M68" s="275">
        <v>6050</v>
      </c>
    </row>
    <row r="69" spans="8:13" hidden="1">
      <c r="H69" s="275">
        <f t="shared" ref="H69:M69" si="4">SUM(H63:H68)</f>
        <v>16749</v>
      </c>
      <c r="I69" s="275">
        <f t="shared" si="4"/>
        <v>49206</v>
      </c>
      <c r="J69" s="275">
        <f t="shared" si="4"/>
        <v>43363</v>
      </c>
      <c r="K69" s="275">
        <f t="shared" si="4"/>
        <v>13605</v>
      </c>
      <c r="L69" s="275">
        <f t="shared" si="4"/>
        <v>13060</v>
      </c>
      <c r="M69" s="275">
        <f t="shared" si="4"/>
        <v>35393</v>
      </c>
    </row>
    <row r="70" spans="8:13" hidden="1">
      <c r="H70" s="279">
        <f>H69+K69</f>
        <v>30354</v>
      </c>
      <c r="I70" s="279">
        <f>I69+L69</f>
        <v>62266</v>
      </c>
      <c r="J70" s="279">
        <f>J69+M69</f>
        <v>78756</v>
      </c>
      <c r="K70" s="275"/>
      <c r="L70" s="275"/>
      <c r="M70" s="275"/>
    </row>
    <row r="71" spans="8:13" hidden="1">
      <c r="H71" s="274"/>
      <c r="I71" s="274"/>
      <c r="J71" s="274"/>
      <c r="K71" s="274"/>
      <c r="L71" s="274"/>
      <c r="M71" s="274"/>
    </row>
    <row r="72" spans="8:13" hidden="1">
      <c r="H72" s="274"/>
      <c r="I72" s="274"/>
      <c r="J72" s="274"/>
      <c r="K72" s="274"/>
      <c r="L72" s="274"/>
      <c r="M72" s="274"/>
    </row>
    <row r="73" spans="8:13" hidden="1">
      <c r="H73" s="274"/>
      <c r="I73" s="274"/>
      <c r="J73" s="274"/>
      <c r="K73" s="274"/>
      <c r="L73" s="274"/>
      <c r="M73" s="274"/>
    </row>
    <row r="74" spans="8:13" hidden="1">
      <c r="H74" s="274" t="s">
        <v>0</v>
      </c>
      <c r="I74" s="274" t="s">
        <v>1</v>
      </c>
      <c r="J74" s="274" t="s">
        <v>2</v>
      </c>
      <c r="K74" s="274" t="s">
        <v>3</v>
      </c>
      <c r="L74" s="274" t="s">
        <v>4</v>
      </c>
      <c r="M74" s="274" t="s">
        <v>5</v>
      </c>
    </row>
    <row r="75" spans="8:13" hidden="1">
      <c r="H75" s="275">
        <v>64</v>
      </c>
      <c r="I75" s="275">
        <v>203</v>
      </c>
      <c r="J75" s="275">
        <v>73</v>
      </c>
      <c r="K75" s="275">
        <v>0</v>
      </c>
      <c r="L75" s="275">
        <v>18</v>
      </c>
      <c r="M75" s="275">
        <v>93</v>
      </c>
    </row>
    <row r="76" spans="8:13" hidden="1">
      <c r="H76" s="275">
        <v>62</v>
      </c>
      <c r="I76" s="275">
        <v>174</v>
      </c>
      <c r="J76" s="275">
        <v>63</v>
      </c>
      <c r="K76" s="275">
        <v>0</v>
      </c>
      <c r="L76" s="275">
        <v>21</v>
      </c>
      <c r="M76" s="275">
        <v>100</v>
      </c>
    </row>
    <row r="77" spans="8:13" hidden="1">
      <c r="H77" s="275">
        <v>70</v>
      </c>
      <c r="I77" s="275">
        <v>184</v>
      </c>
      <c r="J77" s="275">
        <v>69</v>
      </c>
      <c r="K77" s="275">
        <v>0</v>
      </c>
      <c r="L77" s="275">
        <v>29</v>
      </c>
      <c r="M77" s="275">
        <v>121</v>
      </c>
    </row>
    <row r="78" spans="8:13" hidden="1">
      <c r="H78" s="275">
        <v>0</v>
      </c>
      <c r="I78" s="275">
        <v>187</v>
      </c>
      <c r="J78" s="275">
        <v>74</v>
      </c>
      <c r="K78" s="275">
        <v>146</v>
      </c>
      <c r="L78" s="275">
        <v>35</v>
      </c>
      <c r="M78" s="275">
        <v>113</v>
      </c>
    </row>
    <row r="79" spans="8:13" hidden="1">
      <c r="H79" s="275">
        <v>0</v>
      </c>
      <c r="I79" s="275">
        <v>209</v>
      </c>
      <c r="J79" s="275">
        <v>84</v>
      </c>
      <c r="K79" s="275">
        <v>155</v>
      </c>
      <c r="L79" s="275">
        <v>39</v>
      </c>
      <c r="M79" s="275">
        <v>121</v>
      </c>
    </row>
    <row r="80" spans="8:13" hidden="1">
      <c r="H80" s="275">
        <v>0</v>
      </c>
      <c r="I80" s="275">
        <v>197</v>
      </c>
      <c r="J80" s="275">
        <v>83</v>
      </c>
      <c r="K80" s="275">
        <v>145</v>
      </c>
      <c r="L80" s="275">
        <v>57</v>
      </c>
      <c r="M80" s="275">
        <v>163</v>
      </c>
    </row>
    <row r="81" spans="8:13" hidden="1">
      <c r="H81" s="275">
        <f t="shared" ref="H81:M81" si="5">SUM(H75:H80)</f>
        <v>196</v>
      </c>
      <c r="I81" s="275">
        <f t="shared" si="5"/>
        <v>1154</v>
      </c>
      <c r="J81" s="275">
        <f t="shared" si="5"/>
        <v>446</v>
      </c>
      <c r="K81" s="275">
        <f t="shared" si="5"/>
        <v>446</v>
      </c>
      <c r="L81" s="275">
        <f t="shared" si="5"/>
        <v>199</v>
      </c>
      <c r="M81" s="275">
        <f t="shared" si="5"/>
        <v>711</v>
      </c>
    </row>
    <row r="82" spans="8:13" hidden="1">
      <c r="H82" s="279">
        <f>H81+K81</f>
        <v>642</v>
      </c>
      <c r="I82" s="279">
        <f>I81+L81</f>
        <v>1353</v>
      </c>
      <c r="J82" s="279">
        <f>J81+M81</f>
        <v>1157</v>
      </c>
      <c r="K82" s="275"/>
      <c r="L82" s="275"/>
      <c r="M82" s="275"/>
    </row>
    <row r="83" spans="8:13" hidden="1">
      <c r="H83" s="274"/>
      <c r="I83" s="274"/>
      <c r="J83" s="274"/>
      <c r="K83" s="274"/>
      <c r="L83" s="274"/>
      <c r="M83" s="274"/>
    </row>
    <row r="84" spans="8:13" hidden="1">
      <c r="H84" s="274"/>
      <c r="I84" s="274"/>
      <c r="J84" s="274"/>
      <c r="K84" s="274"/>
      <c r="L84" s="274"/>
      <c r="M84" s="274"/>
    </row>
    <row r="85" spans="8:13" hidden="1">
      <c r="H85" s="274"/>
      <c r="I85" s="274"/>
      <c r="J85" s="274"/>
      <c r="K85" s="274"/>
      <c r="L85" s="274"/>
      <c r="M85" s="274"/>
    </row>
    <row r="86" spans="8:13" hidden="1">
      <c r="H86" s="274" t="s">
        <v>0</v>
      </c>
      <c r="I86" s="274" t="s">
        <v>1</v>
      </c>
      <c r="J86" s="274" t="s">
        <v>2</v>
      </c>
      <c r="K86" s="274" t="s">
        <v>3</v>
      </c>
      <c r="L86" s="274" t="s">
        <v>4</v>
      </c>
      <c r="M86" s="274" t="s">
        <v>5</v>
      </c>
    </row>
    <row r="87" spans="8:13" hidden="1">
      <c r="H87" s="275">
        <v>5554</v>
      </c>
      <c r="I87" s="275">
        <v>10130</v>
      </c>
      <c r="J87" s="275">
        <v>8112</v>
      </c>
      <c r="K87" s="275">
        <v>0</v>
      </c>
      <c r="L87" s="275">
        <v>2400</v>
      </c>
      <c r="M87" s="275">
        <v>6662</v>
      </c>
    </row>
    <row r="88" spans="8:13" hidden="1">
      <c r="H88" s="275">
        <v>4783</v>
      </c>
      <c r="I88" s="275">
        <v>9086</v>
      </c>
      <c r="J88" s="275">
        <v>6918</v>
      </c>
      <c r="K88" s="275">
        <v>0</v>
      </c>
      <c r="L88" s="275">
        <v>2004</v>
      </c>
      <c r="M88" s="275">
        <v>5655</v>
      </c>
    </row>
    <row r="89" spans="8:13" hidden="1">
      <c r="H89" s="275">
        <v>4233</v>
      </c>
      <c r="I89" s="275">
        <v>7775</v>
      </c>
      <c r="J89" s="275">
        <v>6349</v>
      </c>
      <c r="K89" s="275">
        <v>0</v>
      </c>
      <c r="L89" s="275">
        <v>2203</v>
      </c>
      <c r="M89" s="275">
        <v>6057</v>
      </c>
    </row>
    <row r="90" spans="8:13" hidden="1">
      <c r="H90" s="275">
        <v>0</v>
      </c>
      <c r="I90" s="275">
        <v>6266</v>
      </c>
      <c r="J90" s="275">
        <v>5505</v>
      </c>
      <c r="K90" s="275">
        <v>4176</v>
      </c>
      <c r="L90" s="275">
        <v>1382</v>
      </c>
      <c r="M90" s="275">
        <v>4025</v>
      </c>
    </row>
    <row r="91" spans="8:13" hidden="1">
      <c r="H91" s="275">
        <v>0</v>
      </c>
      <c r="I91" s="275">
        <v>6162</v>
      </c>
      <c r="J91" s="275">
        <v>5239</v>
      </c>
      <c r="K91" s="275">
        <v>4182</v>
      </c>
      <c r="L91" s="275">
        <v>1454</v>
      </c>
      <c r="M91" s="275">
        <v>4326</v>
      </c>
    </row>
    <row r="92" spans="8:13" hidden="1">
      <c r="H92" s="275">
        <v>0</v>
      </c>
      <c r="I92" s="275">
        <v>5184</v>
      </c>
      <c r="J92" s="275">
        <v>4399</v>
      </c>
      <c r="K92" s="275">
        <v>3481</v>
      </c>
      <c r="L92" s="275">
        <v>1510</v>
      </c>
      <c r="M92" s="275">
        <v>4312</v>
      </c>
    </row>
    <row r="93" spans="8:13" hidden="1">
      <c r="H93" s="275">
        <f t="shared" ref="H93:M93" si="6">SUM(H87:H92)</f>
        <v>14570</v>
      </c>
      <c r="I93" s="275">
        <f t="shared" si="6"/>
        <v>44603</v>
      </c>
      <c r="J93" s="275">
        <f t="shared" si="6"/>
        <v>36522</v>
      </c>
      <c r="K93" s="275">
        <f t="shared" si="6"/>
        <v>11839</v>
      </c>
      <c r="L93" s="275">
        <f t="shared" si="6"/>
        <v>10953</v>
      </c>
      <c r="M93" s="275">
        <f t="shared" si="6"/>
        <v>31037</v>
      </c>
    </row>
    <row r="94" spans="8:13" hidden="1">
      <c r="H94" s="279">
        <f>H93+K93</f>
        <v>26409</v>
      </c>
      <c r="I94" s="279">
        <f>I93+L93</f>
        <v>55556</v>
      </c>
      <c r="J94" s="279">
        <f>J93+M93</f>
        <v>67559</v>
      </c>
      <c r="K94" s="275"/>
      <c r="L94" s="275"/>
      <c r="M94" s="275"/>
    </row>
    <row r="95" spans="8:13" hidden="1">
      <c r="H95" s="274"/>
      <c r="I95" s="274"/>
      <c r="J95" s="274"/>
      <c r="K95" s="274"/>
      <c r="L95" s="274"/>
      <c r="M95" s="274"/>
    </row>
    <row r="96" spans="8:13" hidden="1">
      <c r="H96" s="274"/>
      <c r="I96" s="274"/>
      <c r="J96" s="274"/>
      <c r="K96" s="274"/>
      <c r="L96" s="274"/>
      <c r="M96" s="274"/>
    </row>
    <row r="97" spans="8:13" hidden="1">
      <c r="H97" s="274"/>
      <c r="I97" s="274"/>
      <c r="J97" s="274"/>
      <c r="K97" s="274"/>
      <c r="L97" s="274"/>
      <c r="M97" s="274"/>
    </row>
    <row r="98" spans="8:13" hidden="1">
      <c r="H98" s="274" t="s">
        <v>0</v>
      </c>
      <c r="I98" s="274" t="s">
        <v>1</v>
      </c>
      <c r="J98" s="274" t="s">
        <v>2</v>
      </c>
      <c r="K98" s="274" t="s">
        <v>3</v>
      </c>
      <c r="L98" s="274" t="s">
        <v>4</v>
      </c>
      <c r="M98" s="274" t="s">
        <v>5</v>
      </c>
    </row>
    <row r="99" spans="8:13" hidden="1">
      <c r="H99" s="275">
        <v>6312</v>
      </c>
      <c r="I99" s="275">
        <v>10805</v>
      </c>
      <c r="J99" s="275">
        <v>9248</v>
      </c>
      <c r="K99" s="275">
        <v>0</v>
      </c>
      <c r="L99" s="275">
        <v>2611</v>
      </c>
      <c r="M99" s="275">
        <v>7152</v>
      </c>
    </row>
    <row r="100" spans="8:13" hidden="1">
      <c r="H100" s="275">
        <v>5790</v>
      </c>
      <c r="I100" s="275">
        <v>10248</v>
      </c>
      <c r="J100" s="275">
        <v>8572</v>
      </c>
      <c r="K100" s="275">
        <v>0</v>
      </c>
      <c r="L100" s="275">
        <v>2405</v>
      </c>
      <c r="M100" s="275">
        <v>6509</v>
      </c>
    </row>
    <row r="101" spans="8:13" hidden="1">
      <c r="H101" s="275">
        <v>5683</v>
      </c>
      <c r="I101" s="275">
        <v>9614</v>
      </c>
      <c r="J101" s="275">
        <v>8190</v>
      </c>
      <c r="K101" s="275">
        <v>0</v>
      </c>
      <c r="L101" s="275">
        <v>2689</v>
      </c>
      <c r="M101" s="275">
        <v>7396</v>
      </c>
    </row>
    <row r="102" spans="8:13" hidden="1">
      <c r="H102" s="275">
        <v>0</v>
      </c>
      <c r="I102" s="275">
        <v>8473</v>
      </c>
      <c r="J102" s="275">
        <v>7937</v>
      </c>
      <c r="K102" s="275">
        <v>5645</v>
      </c>
      <c r="L102" s="275">
        <v>1911</v>
      </c>
      <c r="M102" s="275">
        <v>5541</v>
      </c>
    </row>
    <row r="103" spans="8:13" hidden="1">
      <c r="H103" s="275">
        <v>0</v>
      </c>
      <c r="I103" s="275">
        <v>8020</v>
      </c>
      <c r="J103" s="275">
        <v>7377</v>
      </c>
      <c r="K103" s="275">
        <v>5473</v>
      </c>
      <c r="L103" s="275">
        <v>1949</v>
      </c>
      <c r="M103" s="275">
        <v>5787</v>
      </c>
    </row>
    <row r="104" spans="8:13" hidden="1">
      <c r="H104" s="275">
        <v>0</v>
      </c>
      <c r="I104" s="275">
        <v>6376</v>
      </c>
      <c r="J104" s="275">
        <v>5863</v>
      </c>
      <c r="K104" s="275">
        <v>4252</v>
      </c>
      <c r="L104" s="275">
        <v>2076</v>
      </c>
      <c r="M104" s="275">
        <v>5786</v>
      </c>
    </row>
    <row r="105" spans="8:13" hidden="1">
      <c r="H105" s="275">
        <f t="shared" ref="H105:M105" si="7">SUM(H99:H104)</f>
        <v>17785</v>
      </c>
      <c r="I105" s="275">
        <f t="shared" si="7"/>
        <v>53536</v>
      </c>
      <c r="J105" s="275">
        <f t="shared" si="7"/>
        <v>47187</v>
      </c>
      <c r="K105" s="275">
        <f t="shared" si="7"/>
        <v>15370</v>
      </c>
      <c r="L105" s="275">
        <f t="shared" si="7"/>
        <v>13641</v>
      </c>
      <c r="M105" s="275">
        <f t="shared" si="7"/>
        <v>38171</v>
      </c>
    </row>
    <row r="106" spans="8:13" hidden="1">
      <c r="H106" s="279">
        <f>H105+K105</f>
        <v>33155</v>
      </c>
      <c r="I106" s="279">
        <f>I105+L105</f>
        <v>67177</v>
      </c>
      <c r="J106" s="279">
        <f>J105+M105</f>
        <v>85358</v>
      </c>
      <c r="K106" s="275"/>
      <c r="L106" s="275"/>
      <c r="M106" s="275"/>
    </row>
    <row r="107" spans="8:13" hidden="1">
      <c r="H107" s="274"/>
      <c r="I107" s="274"/>
      <c r="J107" s="274"/>
      <c r="K107" s="274"/>
      <c r="L107" s="274"/>
      <c r="M107" s="274"/>
    </row>
    <row r="108" spans="8:13" hidden="1">
      <c r="H108" s="274"/>
      <c r="I108" s="274"/>
      <c r="J108" s="274"/>
      <c r="K108" s="274"/>
      <c r="L108" s="274"/>
      <c r="M108" s="274"/>
    </row>
    <row r="109" spans="8:13" hidden="1">
      <c r="H109" s="274"/>
      <c r="I109" s="274"/>
      <c r="J109" s="274"/>
      <c r="K109" s="274"/>
      <c r="L109" s="274"/>
      <c r="M109" s="274"/>
    </row>
    <row r="110" spans="8:13" hidden="1">
      <c r="H110" s="274" t="s">
        <v>0</v>
      </c>
      <c r="I110" s="274" t="s">
        <v>1</v>
      </c>
      <c r="J110" s="274" t="s">
        <v>2</v>
      </c>
      <c r="K110" s="274" t="s">
        <v>3</v>
      </c>
      <c r="L110" s="274" t="s">
        <v>4</v>
      </c>
      <c r="M110" s="274" t="s">
        <v>5</v>
      </c>
    </row>
    <row r="111" spans="8:13" hidden="1">
      <c r="H111" s="275">
        <v>11384</v>
      </c>
      <c r="I111" s="275">
        <v>20305</v>
      </c>
      <c r="J111" s="275">
        <v>15593</v>
      </c>
      <c r="K111" s="275">
        <v>0</v>
      </c>
      <c r="L111" s="275">
        <v>4438</v>
      </c>
      <c r="M111" s="275">
        <v>13399</v>
      </c>
    </row>
    <row r="112" spans="8:13" hidden="1">
      <c r="H112" s="275">
        <v>10088</v>
      </c>
      <c r="I112" s="275">
        <v>18257</v>
      </c>
      <c r="J112" s="275">
        <v>13799</v>
      </c>
      <c r="K112" s="275">
        <v>0</v>
      </c>
      <c r="L112" s="275">
        <v>4068</v>
      </c>
      <c r="M112" s="275">
        <v>11790</v>
      </c>
    </row>
    <row r="113" spans="8:13" hidden="1">
      <c r="H113" s="275">
        <v>9427</v>
      </c>
      <c r="I113" s="275">
        <v>16529</v>
      </c>
      <c r="J113" s="275">
        <v>13261</v>
      </c>
      <c r="K113" s="275">
        <v>0</v>
      </c>
      <c r="L113" s="275">
        <v>4395</v>
      </c>
      <c r="M113" s="275">
        <v>12772</v>
      </c>
    </row>
    <row r="114" spans="8:13" hidden="1">
      <c r="H114" s="275">
        <v>0</v>
      </c>
      <c r="I114" s="275">
        <v>16444</v>
      </c>
      <c r="J114" s="275">
        <v>13626</v>
      </c>
      <c r="K114" s="275">
        <v>10375</v>
      </c>
      <c r="L114" s="275">
        <v>3492</v>
      </c>
      <c r="M114" s="275">
        <v>10484</v>
      </c>
    </row>
    <row r="115" spans="8:13" hidden="1">
      <c r="H115" s="275">
        <v>0</v>
      </c>
      <c r="I115" s="275">
        <v>16129</v>
      </c>
      <c r="J115" s="275">
        <v>12993</v>
      </c>
      <c r="K115" s="275">
        <v>10366</v>
      </c>
      <c r="L115" s="275">
        <v>3855</v>
      </c>
      <c r="M115" s="275">
        <v>11425</v>
      </c>
    </row>
    <row r="116" spans="8:13" hidden="1">
      <c r="H116" s="275">
        <v>0</v>
      </c>
      <c r="I116" s="275">
        <v>13696</v>
      </c>
      <c r="J116" s="275">
        <v>10969</v>
      </c>
      <c r="K116" s="275">
        <v>8816</v>
      </c>
      <c r="L116" s="275">
        <v>3947</v>
      </c>
      <c r="M116" s="275">
        <v>12002</v>
      </c>
    </row>
    <row r="117" spans="8:13" hidden="1">
      <c r="H117" s="275">
        <f t="shared" ref="H117:M117" si="8">SUM(H111:H116)</f>
        <v>30899</v>
      </c>
      <c r="I117" s="275">
        <f t="shared" si="8"/>
        <v>101360</v>
      </c>
      <c r="J117" s="275">
        <f t="shared" si="8"/>
        <v>80241</v>
      </c>
      <c r="K117" s="275">
        <f t="shared" si="8"/>
        <v>29557</v>
      </c>
      <c r="L117" s="275">
        <f t="shared" si="8"/>
        <v>24195</v>
      </c>
      <c r="M117" s="275">
        <f t="shared" si="8"/>
        <v>71872</v>
      </c>
    </row>
    <row r="118" spans="8:13" hidden="1">
      <c r="H118" s="279">
        <f>H117+K117</f>
        <v>60456</v>
      </c>
      <c r="I118" s="279">
        <f>I117+L117</f>
        <v>125555</v>
      </c>
      <c r="J118" s="279">
        <f>J117+M117</f>
        <v>152113</v>
      </c>
      <c r="K118" s="275"/>
      <c r="L118" s="275"/>
      <c r="M118" s="275"/>
    </row>
    <row r="119" spans="8:13" hidden="1">
      <c r="H119" s="274"/>
      <c r="I119" s="274"/>
      <c r="J119" s="274"/>
      <c r="K119" s="274"/>
      <c r="L119" s="274"/>
      <c r="M119" s="274"/>
    </row>
    <row r="120" spans="8:13" hidden="1">
      <c r="H120" s="274"/>
      <c r="I120" s="274"/>
      <c r="J120" s="274"/>
      <c r="K120" s="274"/>
      <c r="L120" s="274"/>
      <c r="M120" s="274"/>
    </row>
    <row r="121" spans="8:13" hidden="1">
      <c r="H121" s="274"/>
      <c r="I121" s="274"/>
      <c r="J121" s="274"/>
      <c r="K121" s="274"/>
      <c r="L121" s="274"/>
      <c r="M121" s="274"/>
    </row>
    <row r="122" spans="8:13" hidden="1">
      <c r="H122" s="274" t="s">
        <v>0</v>
      </c>
      <c r="I122" s="274" t="s">
        <v>1</v>
      </c>
      <c r="J122" s="274" t="s">
        <v>2</v>
      </c>
      <c r="K122" s="274" t="s">
        <v>3</v>
      </c>
      <c r="L122" s="274" t="s">
        <v>4</v>
      </c>
      <c r="M122" s="274" t="s">
        <v>5</v>
      </c>
    </row>
    <row r="123" spans="8:13" hidden="1">
      <c r="H123" s="275">
        <v>5937</v>
      </c>
      <c r="I123" s="275">
        <v>10046</v>
      </c>
      <c r="J123" s="275">
        <v>8578</v>
      </c>
      <c r="K123" s="275">
        <v>0</v>
      </c>
      <c r="L123" s="275">
        <v>2613</v>
      </c>
      <c r="M123" s="275">
        <v>6983</v>
      </c>
    </row>
    <row r="124" spans="8:13" hidden="1">
      <c r="H124" s="275">
        <v>5234</v>
      </c>
      <c r="I124" s="275">
        <v>8650</v>
      </c>
      <c r="J124" s="275">
        <v>8190</v>
      </c>
      <c r="K124" s="275">
        <v>0</v>
      </c>
      <c r="L124" s="275">
        <v>2539</v>
      </c>
      <c r="M124" s="275">
        <v>6614</v>
      </c>
    </row>
    <row r="125" spans="8:13" hidden="1">
      <c r="H125" s="275">
        <v>4500</v>
      </c>
      <c r="I125" s="275">
        <v>7123</v>
      </c>
      <c r="J125" s="275">
        <v>7450</v>
      </c>
      <c r="K125" s="275">
        <v>0</v>
      </c>
      <c r="L125" s="275">
        <v>2326</v>
      </c>
      <c r="M125" s="275">
        <v>6365</v>
      </c>
    </row>
    <row r="126" spans="8:13" hidden="1">
      <c r="H126" s="275">
        <v>0</v>
      </c>
      <c r="I126" s="275">
        <v>6692</v>
      </c>
      <c r="J126" s="275">
        <v>6807</v>
      </c>
      <c r="K126" s="275">
        <v>3901</v>
      </c>
      <c r="L126" s="275">
        <v>1656</v>
      </c>
      <c r="M126" s="275">
        <v>4750</v>
      </c>
    </row>
    <row r="127" spans="8:13" hidden="1">
      <c r="H127" s="275">
        <v>0</v>
      </c>
      <c r="I127" s="275">
        <v>6869</v>
      </c>
      <c r="J127" s="275">
        <v>6676</v>
      </c>
      <c r="K127" s="275">
        <v>4276</v>
      </c>
      <c r="L127" s="275">
        <v>1575</v>
      </c>
      <c r="M127" s="275">
        <v>4720</v>
      </c>
    </row>
    <row r="128" spans="8:13" hidden="1">
      <c r="H128" s="275">
        <v>0</v>
      </c>
      <c r="I128" s="275">
        <v>5641</v>
      </c>
      <c r="J128" s="275">
        <v>5830</v>
      </c>
      <c r="K128" s="275">
        <v>3183</v>
      </c>
      <c r="L128" s="275">
        <v>1854</v>
      </c>
      <c r="M128" s="275">
        <v>5585</v>
      </c>
    </row>
    <row r="129" spans="8:13" hidden="1">
      <c r="H129" s="275">
        <f t="shared" ref="H129:M129" si="9">SUM(H123:H128)</f>
        <v>15671</v>
      </c>
      <c r="I129" s="275">
        <f t="shared" si="9"/>
        <v>45021</v>
      </c>
      <c r="J129" s="275">
        <f t="shared" si="9"/>
        <v>43531</v>
      </c>
      <c r="K129" s="275">
        <f t="shared" si="9"/>
        <v>11360</v>
      </c>
      <c r="L129" s="275">
        <f t="shared" si="9"/>
        <v>12563</v>
      </c>
      <c r="M129" s="275">
        <f t="shared" si="9"/>
        <v>35017</v>
      </c>
    </row>
    <row r="130" spans="8:13" hidden="1">
      <c r="H130" s="279">
        <f>H129+K129</f>
        <v>27031</v>
      </c>
      <c r="I130" s="279">
        <f>I129+L129</f>
        <v>57584</v>
      </c>
      <c r="J130" s="279">
        <f>J129+M129</f>
        <v>78548</v>
      </c>
      <c r="K130" s="275"/>
      <c r="L130" s="275"/>
      <c r="M130" s="275"/>
    </row>
    <row r="131" spans="8:13" hidden="1">
      <c r="H131" s="274"/>
      <c r="I131" s="274"/>
      <c r="J131" s="274"/>
      <c r="K131" s="274"/>
      <c r="L131" s="274"/>
      <c r="M131" s="274"/>
    </row>
    <row r="132" spans="8:13" hidden="1">
      <c r="H132" s="274"/>
      <c r="I132" s="274"/>
      <c r="J132" s="274"/>
      <c r="K132" s="274"/>
      <c r="L132" s="274"/>
      <c r="M132" s="274"/>
    </row>
    <row r="133" spans="8:13" hidden="1">
      <c r="H133" s="274"/>
      <c r="I133" s="274"/>
      <c r="J133" s="274"/>
      <c r="K133" s="274"/>
      <c r="L133" s="274"/>
      <c r="M133" s="274"/>
    </row>
    <row r="134" spans="8:13" hidden="1">
      <c r="H134" s="274" t="s">
        <v>0</v>
      </c>
      <c r="I134" s="274" t="s">
        <v>1</v>
      </c>
      <c r="J134" s="274" t="s">
        <v>2</v>
      </c>
      <c r="K134" s="274" t="s">
        <v>3</v>
      </c>
      <c r="L134" s="274" t="s">
        <v>4</v>
      </c>
      <c r="M134" s="274" t="s">
        <v>5</v>
      </c>
    </row>
    <row r="135" spans="8:13" hidden="1">
      <c r="H135" s="275">
        <v>4533</v>
      </c>
      <c r="I135" s="275">
        <v>7478</v>
      </c>
      <c r="J135" s="275">
        <v>6552</v>
      </c>
      <c r="K135" s="275">
        <v>0</v>
      </c>
      <c r="L135" s="275">
        <v>1889</v>
      </c>
      <c r="M135" s="275">
        <v>5113</v>
      </c>
    </row>
    <row r="136" spans="8:13" hidden="1">
      <c r="H136" s="275">
        <v>3968</v>
      </c>
      <c r="I136" s="275">
        <v>6811</v>
      </c>
      <c r="J136" s="275">
        <v>5895</v>
      </c>
      <c r="K136" s="275">
        <v>0</v>
      </c>
      <c r="L136" s="275">
        <v>1700</v>
      </c>
      <c r="M136" s="275">
        <v>4740</v>
      </c>
    </row>
    <row r="137" spans="8:13" hidden="1">
      <c r="H137" s="275">
        <v>3639</v>
      </c>
      <c r="I137" s="275">
        <v>6055</v>
      </c>
      <c r="J137" s="275">
        <v>5475</v>
      </c>
      <c r="K137" s="275">
        <v>0</v>
      </c>
      <c r="L137" s="275">
        <v>1791</v>
      </c>
      <c r="M137" s="275">
        <v>4986</v>
      </c>
    </row>
    <row r="138" spans="8:13" hidden="1">
      <c r="H138" s="275">
        <v>0</v>
      </c>
      <c r="I138" s="275">
        <v>5680</v>
      </c>
      <c r="J138" s="275">
        <v>5346</v>
      </c>
      <c r="K138" s="275">
        <v>3523</v>
      </c>
      <c r="L138" s="275">
        <v>1316</v>
      </c>
      <c r="M138" s="275">
        <v>4053</v>
      </c>
    </row>
    <row r="139" spans="8:13" hidden="1">
      <c r="H139" s="275">
        <v>0</v>
      </c>
      <c r="I139" s="275">
        <v>5079</v>
      </c>
      <c r="J139" s="275">
        <v>5025</v>
      </c>
      <c r="K139" s="275">
        <v>3461</v>
      </c>
      <c r="L139" s="275">
        <v>1229</v>
      </c>
      <c r="M139" s="275">
        <v>3962</v>
      </c>
    </row>
    <row r="140" spans="8:13" hidden="1">
      <c r="H140" s="275">
        <v>0</v>
      </c>
      <c r="I140" s="275">
        <v>4603</v>
      </c>
      <c r="J140" s="275">
        <v>4127</v>
      </c>
      <c r="K140" s="275">
        <v>2995</v>
      </c>
      <c r="L140" s="275">
        <v>1334</v>
      </c>
      <c r="M140" s="275">
        <v>3935</v>
      </c>
    </row>
    <row r="141" spans="8:13" hidden="1">
      <c r="H141" s="275">
        <f t="shared" ref="H141:M141" si="10">SUM(H135:H140)</f>
        <v>12140</v>
      </c>
      <c r="I141" s="275">
        <f t="shared" si="10"/>
        <v>35706</v>
      </c>
      <c r="J141" s="275">
        <f t="shared" si="10"/>
        <v>32420</v>
      </c>
      <c r="K141" s="275">
        <f t="shared" si="10"/>
        <v>9979</v>
      </c>
      <c r="L141" s="275">
        <f t="shared" si="10"/>
        <v>9259</v>
      </c>
      <c r="M141" s="275">
        <f t="shared" si="10"/>
        <v>26789</v>
      </c>
    </row>
    <row r="142" spans="8:13" hidden="1">
      <c r="H142" s="279">
        <f>H141+K141</f>
        <v>22119</v>
      </c>
      <c r="I142" s="279">
        <f>I141+L141</f>
        <v>44965</v>
      </c>
      <c r="J142" s="279">
        <f>J141+M141</f>
        <v>59209</v>
      </c>
      <c r="K142" s="275"/>
      <c r="L142" s="275"/>
      <c r="M142" s="275"/>
    </row>
    <row r="143" spans="8:13" hidden="1">
      <c r="H143" s="274"/>
      <c r="I143" s="274"/>
      <c r="J143" s="274"/>
      <c r="K143" s="274"/>
      <c r="L143" s="274"/>
      <c r="M143" s="274"/>
    </row>
    <row r="144" spans="8:13" hidden="1">
      <c r="H144" s="274"/>
      <c r="I144" s="274"/>
      <c r="J144" s="274"/>
      <c r="K144" s="274"/>
      <c r="L144" s="274"/>
      <c r="M144" s="274"/>
    </row>
    <row r="145" spans="8:13" hidden="1">
      <c r="H145" s="274"/>
      <c r="I145" s="274"/>
      <c r="J145" s="274"/>
      <c r="K145" s="274"/>
      <c r="L145" s="274"/>
      <c r="M145" s="274"/>
    </row>
    <row r="146" spans="8:13" hidden="1">
      <c r="H146" s="274" t="s">
        <v>0</v>
      </c>
      <c r="I146" s="274" t="s">
        <v>1</v>
      </c>
      <c r="J146" s="274" t="s">
        <v>2</v>
      </c>
      <c r="K146" s="274" t="s">
        <v>3</v>
      </c>
      <c r="L146" s="274" t="s">
        <v>4</v>
      </c>
      <c r="M146" s="274" t="s">
        <v>5</v>
      </c>
    </row>
    <row r="147" spans="8:13" hidden="1">
      <c r="H147" s="275">
        <v>6919</v>
      </c>
      <c r="I147" s="275">
        <v>13032</v>
      </c>
      <c r="J147" s="275">
        <v>10378</v>
      </c>
      <c r="K147" s="275">
        <v>0</v>
      </c>
      <c r="L147" s="275">
        <v>2754</v>
      </c>
      <c r="M147" s="275">
        <v>8255</v>
      </c>
    </row>
    <row r="148" spans="8:13" hidden="1">
      <c r="H148" s="275">
        <v>6689</v>
      </c>
      <c r="I148" s="275">
        <v>12823</v>
      </c>
      <c r="J148" s="275">
        <v>10289</v>
      </c>
      <c r="K148" s="275">
        <v>0</v>
      </c>
      <c r="L148" s="275">
        <v>2841</v>
      </c>
      <c r="M148" s="275">
        <v>8631</v>
      </c>
    </row>
    <row r="149" spans="8:13" hidden="1">
      <c r="H149" s="275">
        <v>5909</v>
      </c>
      <c r="I149" s="275">
        <v>10641</v>
      </c>
      <c r="J149" s="275">
        <v>9163</v>
      </c>
      <c r="K149" s="275">
        <v>0</v>
      </c>
      <c r="L149" s="275">
        <v>2730</v>
      </c>
      <c r="M149" s="275">
        <v>8280</v>
      </c>
    </row>
    <row r="150" spans="8:13" hidden="1">
      <c r="H150" s="275">
        <v>0</v>
      </c>
      <c r="I150" s="275">
        <v>8333</v>
      </c>
      <c r="J150" s="275">
        <v>7382</v>
      </c>
      <c r="K150" s="275">
        <v>5340</v>
      </c>
      <c r="L150" s="275">
        <v>1790</v>
      </c>
      <c r="M150" s="275">
        <v>5674</v>
      </c>
    </row>
    <row r="151" spans="8:13" hidden="1">
      <c r="H151" s="275">
        <v>0</v>
      </c>
      <c r="I151" s="275">
        <v>8705</v>
      </c>
      <c r="J151" s="275">
        <v>7905</v>
      </c>
      <c r="K151" s="275">
        <v>5875</v>
      </c>
      <c r="L151" s="275">
        <v>1962</v>
      </c>
      <c r="M151" s="275">
        <v>6403</v>
      </c>
    </row>
    <row r="152" spans="8:13" hidden="1">
      <c r="H152" s="275">
        <v>0</v>
      </c>
      <c r="I152" s="275">
        <v>6478</v>
      </c>
      <c r="J152" s="275">
        <v>5784</v>
      </c>
      <c r="K152" s="275">
        <v>4247</v>
      </c>
      <c r="L152" s="275">
        <v>1996</v>
      </c>
      <c r="M152" s="275">
        <v>5970</v>
      </c>
    </row>
    <row r="153" spans="8:13" hidden="1">
      <c r="H153" s="275">
        <f t="shared" ref="H153:M153" si="11">SUM(H147:H152)</f>
        <v>19517</v>
      </c>
      <c r="I153" s="275">
        <f t="shared" si="11"/>
        <v>60012</v>
      </c>
      <c r="J153" s="275">
        <f t="shared" si="11"/>
        <v>50901</v>
      </c>
      <c r="K153" s="275">
        <f t="shared" si="11"/>
        <v>15462</v>
      </c>
      <c r="L153" s="275">
        <f t="shared" si="11"/>
        <v>14073</v>
      </c>
      <c r="M153" s="275">
        <f t="shared" si="11"/>
        <v>43213</v>
      </c>
    </row>
    <row r="154" spans="8:13" hidden="1">
      <c r="H154" s="279">
        <f>H153+K153</f>
        <v>34979</v>
      </c>
      <c r="I154" s="279">
        <f>I153+L153</f>
        <v>74085</v>
      </c>
      <c r="J154" s="279">
        <f>J153+M153</f>
        <v>94114</v>
      </c>
      <c r="K154" s="275"/>
      <c r="L154" s="275"/>
      <c r="M154" s="275"/>
    </row>
    <row r="155" spans="8:13" hidden="1">
      <c r="H155" s="274"/>
      <c r="I155" s="274"/>
      <c r="J155" s="274"/>
      <c r="K155" s="274"/>
      <c r="L155" s="274"/>
      <c r="M155" s="274"/>
    </row>
    <row r="156" spans="8:13" hidden="1">
      <c r="H156" s="274"/>
      <c r="I156" s="274"/>
      <c r="J156" s="274"/>
      <c r="K156" s="274"/>
      <c r="L156" s="274"/>
      <c r="M156" s="274"/>
    </row>
    <row r="157" spans="8:13" hidden="1">
      <c r="H157" s="274"/>
      <c r="I157" s="274"/>
      <c r="J157" s="274"/>
      <c r="K157" s="274"/>
      <c r="L157" s="274"/>
      <c r="M157" s="274"/>
    </row>
    <row r="158" spans="8:13" hidden="1">
      <c r="H158" s="274" t="s">
        <v>0</v>
      </c>
      <c r="I158" s="274" t="s">
        <v>1</v>
      </c>
      <c r="J158" s="274" t="s">
        <v>2</v>
      </c>
      <c r="K158" s="274" t="s">
        <v>3</v>
      </c>
      <c r="L158" s="274" t="s">
        <v>4</v>
      </c>
      <c r="M158" s="274" t="s">
        <v>5</v>
      </c>
    </row>
    <row r="159" spans="8:13" hidden="1">
      <c r="H159" s="275">
        <v>8401</v>
      </c>
      <c r="I159" s="275">
        <v>14074</v>
      </c>
      <c r="J159" s="275">
        <v>11173</v>
      </c>
      <c r="K159" s="275">
        <v>0</v>
      </c>
      <c r="L159" s="275">
        <v>2823</v>
      </c>
      <c r="M159" s="275">
        <v>7311</v>
      </c>
    </row>
    <row r="160" spans="8:13" hidden="1">
      <c r="H160" s="275">
        <v>7186</v>
      </c>
      <c r="I160" s="275">
        <v>11971</v>
      </c>
      <c r="J160" s="275">
        <v>9844</v>
      </c>
      <c r="K160" s="275">
        <v>0</v>
      </c>
      <c r="L160" s="275">
        <v>2781</v>
      </c>
      <c r="M160" s="275">
        <v>7383</v>
      </c>
    </row>
    <row r="161" spans="8:13" hidden="1">
      <c r="H161" s="275">
        <v>6964</v>
      </c>
      <c r="I161" s="275">
        <v>11789</v>
      </c>
      <c r="J161" s="275">
        <v>9876</v>
      </c>
      <c r="K161" s="275">
        <v>0</v>
      </c>
      <c r="L161" s="275">
        <v>3245</v>
      </c>
      <c r="M161" s="275">
        <v>8435</v>
      </c>
    </row>
    <row r="162" spans="8:13" hidden="1">
      <c r="H162" s="275">
        <v>0</v>
      </c>
      <c r="I162" s="275">
        <v>11426</v>
      </c>
      <c r="J162" s="275">
        <v>9857</v>
      </c>
      <c r="K162" s="275">
        <v>7329</v>
      </c>
      <c r="L162" s="275">
        <v>2323</v>
      </c>
      <c r="M162" s="275">
        <v>6603</v>
      </c>
    </row>
    <row r="163" spans="8:13" hidden="1">
      <c r="H163" s="275">
        <v>0</v>
      </c>
      <c r="I163" s="275">
        <v>10830</v>
      </c>
      <c r="J163" s="275">
        <v>9567</v>
      </c>
      <c r="K163" s="275">
        <v>7000</v>
      </c>
      <c r="L163" s="275">
        <v>1950</v>
      </c>
      <c r="M163" s="275">
        <v>6041</v>
      </c>
    </row>
    <row r="164" spans="8:13" hidden="1">
      <c r="H164" s="275">
        <v>0</v>
      </c>
      <c r="I164" s="275">
        <v>9164</v>
      </c>
      <c r="J164" s="275">
        <v>8006</v>
      </c>
      <c r="K164" s="275">
        <v>6089</v>
      </c>
      <c r="L164" s="275">
        <v>2529</v>
      </c>
      <c r="M164" s="275">
        <v>7592</v>
      </c>
    </row>
    <row r="165" spans="8:13" hidden="1">
      <c r="H165" s="275">
        <f t="shared" ref="H165:M165" si="12">SUM(H159:H164)</f>
        <v>22551</v>
      </c>
      <c r="I165" s="275">
        <f t="shared" si="12"/>
        <v>69254</v>
      </c>
      <c r="J165" s="275">
        <f t="shared" si="12"/>
        <v>58323</v>
      </c>
      <c r="K165" s="275">
        <f t="shared" si="12"/>
        <v>20418</v>
      </c>
      <c r="L165" s="275">
        <f t="shared" si="12"/>
        <v>15651</v>
      </c>
      <c r="M165" s="275">
        <f t="shared" si="12"/>
        <v>43365</v>
      </c>
    </row>
    <row r="166" spans="8:13" hidden="1">
      <c r="H166" s="279">
        <f>H165+K165</f>
        <v>42969</v>
      </c>
      <c r="I166" s="279">
        <f>I165+L165</f>
        <v>84905</v>
      </c>
      <c r="J166" s="279">
        <f>J165+M165</f>
        <v>101688</v>
      </c>
      <c r="K166" s="275"/>
      <c r="L166" s="275"/>
      <c r="M166" s="275"/>
    </row>
    <row r="167" spans="8:13" hidden="1">
      <c r="H167" s="274"/>
      <c r="I167" s="274"/>
      <c r="J167" s="274"/>
      <c r="K167" s="274"/>
      <c r="L167" s="274"/>
      <c r="M167" s="274"/>
    </row>
    <row r="168" spans="8:13" hidden="1">
      <c r="H168" s="274"/>
      <c r="I168" s="274"/>
      <c r="J168" s="274"/>
      <c r="K168" s="274"/>
      <c r="L168" s="274"/>
      <c r="M168" s="274"/>
    </row>
    <row r="169" spans="8:13" hidden="1">
      <c r="H169" s="274"/>
      <c r="I169" s="274"/>
      <c r="J169" s="274"/>
      <c r="K169" s="274"/>
      <c r="L169" s="274"/>
      <c r="M169" s="274"/>
    </row>
    <row r="170" spans="8:13" hidden="1">
      <c r="H170" s="274" t="s">
        <v>0</v>
      </c>
      <c r="I170" s="274" t="s">
        <v>1</v>
      </c>
      <c r="J170" s="274" t="s">
        <v>2</v>
      </c>
      <c r="K170" s="274" t="s">
        <v>3</v>
      </c>
      <c r="L170" s="274" t="s">
        <v>4</v>
      </c>
      <c r="M170" s="274" t="s">
        <v>5</v>
      </c>
    </row>
    <row r="171" spans="8:13" hidden="1">
      <c r="H171" s="275">
        <v>6025</v>
      </c>
      <c r="I171" s="275">
        <v>10809</v>
      </c>
      <c r="J171" s="275">
        <v>7688</v>
      </c>
      <c r="K171" s="275">
        <v>0</v>
      </c>
      <c r="L171" s="275">
        <v>2063</v>
      </c>
      <c r="M171" s="275">
        <v>5923</v>
      </c>
    </row>
    <row r="172" spans="8:13" hidden="1">
      <c r="H172" s="275">
        <v>5160</v>
      </c>
      <c r="I172" s="275">
        <v>9479</v>
      </c>
      <c r="J172" s="275">
        <v>6456</v>
      </c>
      <c r="K172" s="275">
        <v>0</v>
      </c>
      <c r="L172" s="275">
        <v>2006</v>
      </c>
      <c r="M172" s="275">
        <v>5683</v>
      </c>
    </row>
    <row r="173" spans="8:13" hidden="1">
      <c r="H173" s="275">
        <v>4945</v>
      </c>
      <c r="I173" s="275">
        <v>9094</v>
      </c>
      <c r="J173" s="275">
        <v>6311</v>
      </c>
      <c r="K173" s="275">
        <v>0</v>
      </c>
      <c r="L173" s="275">
        <v>2244</v>
      </c>
      <c r="M173" s="275">
        <v>6682</v>
      </c>
    </row>
    <row r="174" spans="8:13" hidden="1">
      <c r="H174" s="275">
        <v>0</v>
      </c>
      <c r="I174" s="275">
        <v>9330</v>
      </c>
      <c r="J174" s="275">
        <v>6799</v>
      </c>
      <c r="K174" s="275">
        <v>6225</v>
      </c>
      <c r="L174" s="275">
        <v>1913</v>
      </c>
      <c r="M174" s="275">
        <v>5560</v>
      </c>
    </row>
    <row r="175" spans="8:13" hidden="1">
      <c r="H175" s="275">
        <v>0</v>
      </c>
      <c r="I175" s="275">
        <v>9509</v>
      </c>
      <c r="J175" s="275">
        <v>7101</v>
      </c>
      <c r="K175" s="275">
        <v>6363</v>
      </c>
      <c r="L175" s="275">
        <v>1825</v>
      </c>
      <c r="M175" s="275">
        <v>5625</v>
      </c>
    </row>
    <row r="176" spans="8:13" hidden="1">
      <c r="H176" s="275">
        <v>0</v>
      </c>
      <c r="I176" s="275">
        <v>8906</v>
      </c>
      <c r="J176" s="275">
        <v>6427</v>
      </c>
      <c r="K176" s="275">
        <v>5913</v>
      </c>
      <c r="L176" s="275">
        <v>2536</v>
      </c>
      <c r="M176" s="275">
        <v>7314</v>
      </c>
    </row>
    <row r="177" spans="8:13" hidden="1">
      <c r="H177" s="275">
        <f t="shared" ref="H177:M177" si="13">SUM(H171:H176)</f>
        <v>16130</v>
      </c>
      <c r="I177" s="275">
        <f t="shared" si="13"/>
        <v>57127</v>
      </c>
      <c r="J177" s="275">
        <f t="shared" si="13"/>
        <v>40782</v>
      </c>
      <c r="K177" s="275">
        <f t="shared" si="13"/>
        <v>18501</v>
      </c>
      <c r="L177" s="275">
        <f t="shared" si="13"/>
        <v>12587</v>
      </c>
      <c r="M177" s="275">
        <f t="shared" si="13"/>
        <v>36787</v>
      </c>
    </row>
    <row r="178" spans="8:13" hidden="1">
      <c r="H178" s="279">
        <f>H177+K177</f>
        <v>34631</v>
      </c>
      <c r="I178" s="279">
        <f>I177+L177</f>
        <v>69714</v>
      </c>
      <c r="J178" s="279">
        <f>J177+M177</f>
        <v>77569</v>
      </c>
      <c r="K178" s="275"/>
      <c r="L178" s="275"/>
      <c r="M178" s="275"/>
    </row>
    <row r="179" spans="8:13" hidden="1">
      <c r="H179" s="274"/>
      <c r="I179" s="274"/>
      <c r="J179" s="274"/>
      <c r="K179" s="274"/>
      <c r="L179" s="274"/>
      <c r="M179" s="274"/>
    </row>
    <row r="180" spans="8:13" hidden="1">
      <c r="H180" s="274"/>
      <c r="I180" s="274"/>
      <c r="J180" s="274"/>
      <c r="K180" s="274"/>
      <c r="L180" s="274"/>
      <c r="M180" s="274"/>
    </row>
    <row r="181" spans="8:13" hidden="1">
      <c r="H181" s="274"/>
      <c r="I181" s="274"/>
      <c r="J181" s="274"/>
      <c r="K181" s="274"/>
      <c r="L181" s="274"/>
      <c r="M181" s="274"/>
    </row>
    <row r="182" spans="8:13" hidden="1">
      <c r="H182" s="274" t="s">
        <v>0</v>
      </c>
      <c r="I182" s="274" t="s">
        <v>1</v>
      </c>
      <c r="J182" s="274" t="s">
        <v>2</v>
      </c>
      <c r="K182" s="274" t="s">
        <v>3</v>
      </c>
      <c r="L182" s="274" t="s">
        <v>4</v>
      </c>
      <c r="M182" s="274" t="s">
        <v>5</v>
      </c>
    </row>
    <row r="183" spans="8:13" hidden="1">
      <c r="H183" s="275">
        <v>100</v>
      </c>
      <c r="I183" s="275">
        <v>187</v>
      </c>
      <c r="J183" s="275">
        <v>130</v>
      </c>
      <c r="K183" s="275">
        <v>0</v>
      </c>
      <c r="L183" s="275">
        <v>33</v>
      </c>
      <c r="M183" s="275">
        <v>115</v>
      </c>
    </row>
    <row r="184" spans="8:13" hidden="1">
      <c r="H184" s="275">
        <v>87</v>
      </c>
      <c r="I184" s="275">
        <v>170</v>
      </c>
      <c r="J184" s="275">
        <v>114</v>
      </c>
      <c r="K184" s="275">
        <v>0</v>
      </c>
      <c r="L184" s="275">
        <v>33</v>
      </c>
      <c r="M184" s="275">
        <v>122</v>
      </c>
    </row>
    <row r="185" spans="8:13" hidden="1">
      <c r="H185" s="275">
        <v>95</v>
      </c>
      <c r="I185" s="275">
        <v>198</v>
      </c>
      <c r="J185" s="275">
        <v>116</v>
      </c>
      <c r="K185" s="275">
        <v>0</v>
      </c>
      <c r="L185" s="275">
        <v>41</v>
      </c>
      <c r="M185" s="275">
        <v>135</v>
      </c>
    </row>
    <row r="186" spans="8:13" hidden="1">
      <c r="H186" s="275">
        <v>0</v>
      </c>
      <c r="I186" s="275">
        <v>188</v>
      </c>
      <c r="J186" s="275">
        <v>113</v>
      </c>
      <c r="K186" s="275">
        <v>135</v>
      </c>
      <c r="L186" s="275">
        <v>46</v>
      </c>
      <c r="M186" s="275">
        <v>147</v>
      </c>
    </row>
    <row r="187" spans="8:13" hidden="1">
      <c r="H187" s="275">
        <v>0</v>
      </c>
      <c r="I187" s="275">
        <v>211</v>
      </c>
      <c r="J187" s="275">
        <v>121</v>
      </c>
      <c r="K187" s="275">
        <v>155</v>
      </c>
      <c r="L187" s="275">
        <v>43</v>
      </c>
      <c r="M187" s="275">
        <v>127</v>
      </c>
    </row>
    <row r="188" spans="8:13" hidden="1">
      <c r="H188" s="275">
        <v>0</v>
      </c>
      <c r="I188" s="275">
        <v>191</v>
      </c>
      <c r="J188" s="275">
        <v>107</v>
      </c>
      <c r="K188" s="275">
        <v>122</v>
      </c>
      <c r="L188" s="275">
        <v>57</v>
      </c>
      <c r="M188" s="275">
        <v>172</v>
      </c>
    </row>
    <row r="189" spans="8:13" hidden="1">
      <c r="H189" s="275">
        <f t="shared" ref="H189:M189" si="14">SUM(H183:H188)</f>
        <v>282</v>
      </c>
      <c r="I189" s="275">
        <f t="shared" si="14"/>
        <v>1145</v>
      </c>
      <c r="J189" s="275">
        <f t="shared" si="14"/>
        <v>701</v>
      </c>
      <c r="K189" s="275">
        <f t="shared" si="14"/>
        <v>412</v>
      </c>
      <c r="L189" s="275">
        <f t="shared" si="14"/>
        <v>253</v>
      </c>
      <c r="M189" s="275">
        <f t="shared" si="14"/>
        <v>818</v>
      </c>
    </row>
    <row r="190" spans="8:13" hidden="1">
      <c r="H190" s="279">
        <f>H189+K189</f>
        <v>694</v>
      </c>
      <c r="I190" s="279">
        <f>I189+L189</f>
        <v>1398</v>
      </c>
      <c r="J190" s="279">
        <f>J189+M189</f>
        <v>1519</v>
      </c>
      <c r="K190" s="275"/>
      <c r="L190" s="275"/>
      <c r="M190" s="275"/>
    </row>
    <row r="191" spans="8:13" hidden="1"/>
    <row r="192" spans="8:13" hidden="1">
      <c r="H192" s="277" t="s">
        <v>362</v>
      </c>
      <c r="I192" s="277"/>
      <c r="J192" s="277"/>
      <c r="K192" s="277"/>
    </row>
    <row r="193" spans="8:25" hidden="1">
      <c r="H193" s="277" t="s">
        <v>325</v>
      </c>
      <c r="I193" s="277" t="s">
        <v>326</v>
      </c>
      <c r="J193" s="277" t="s">
        <v>327</v>
      </c>
    </row>
    <row r="194" spans="8:25" hidden="1">
      <c r="H194" s="277">
        <v>83</v>
      </c>
      <c r="I194" s="277">
        <v>227</v>
      </c>
      <c r="J194" s="277">
        <v>236</v>
      </c>
    </row>
    <row r="195" spans="8:25" hidden="1">
      <c r="H195" s="277">
        <v>77</v>
      </c>
      <c r="I195" s="277">
        <v>197</v>
      </c>
      <c r="J195" s="277">
        <v>200</v>
      </c>
    </row>
    <row r="196" spans="8:25" hidden="1">
      <c r="H196" s="277">
        <v>8</v>
      </c>
      <c r="I196" s="277">
        <v>22</v>
      </c>
      <c r="J196" s="277">
        <v>15</v>
      </c>
    </row>
    <row r="197" spans="8:25" hidden="1">
      <c r="H197" s="277">
        <v>0</v>
      </c>
      <c r="I197" s="277">
        <v>0</v>
      </c>
      <c r="J197" s="277">
        <v>0</v>
      </c>
    </row>
    <row r="198" spans="8:25" hidden="1">
      <c r="H198" s="277">
        <v>0</v>
      </c>
      <c r="I198" s="277">
        <v>0</v>
      </c>
      <c r="J198" s="277">
        <v>0</v>
      </c>
    </row>
    <row r="199" spans="8:25" hidden="1">
      <c r="H199" s="277">
        <v>454</v>
      </c>
      <c r="I199" s="277">
        <v>805</v>
      </c>
      <c r="J199" s="277">
        <v>920</v>
      </c>
    </row>
    <row r="200" spans="8:25" hidden="1">
      <c r="H200" s="276">
        <f>SUM(H194:H199)</f>
        <v>622</v>
      </c>
      <c r="I200" s="276">
        <f>SUM(I194:I199)</f>
        <v>1251</v>
      </c>
      <c r="J200" s="276">
        <f>SUM(J194:J199)</f>
        <v>1371</v>
      </c>
    </row>
    <row r="201" spans="8:25" hidden="1"/>
    <row r="202" spans="8:25" hidden="1"/>
    <row r="203" spans="8:25">
      <c r="K203" s="527">
        <f>SUM(K21:M21)</f>
        <v>4818371</v>
      </c>
      <c r="L203" s="528"/>
      <c r="M203" s="528"/>
      <c r="N203" s="326" t="s">
        <v>243</v>
      </c>
    </row>
    <row r="204" spans="8:25" ht="13.5" thickBot="1">
      <c r="R204" s="217"/>
      <c r="S204" s="217"/>
      <c r="T204" s="217"/>
      <c r="U204" s="217"/>
      <c r="V204" s="217"/>
      <c r="W204" s="217"/>
      <c r="X204" s="217"/>
      <c r="Y204" s="217"/>
    </row>
    <row r="205" spans="8:25" ht="13.5" thickTop="1">
      <c r="I205" s="293"/>
      <c r="J205" s="441" t="s">
        <v>525</v>
      </c>
      <c r="K205" s="442" t="s">
        <v>0</v>
      </c>
      <c r="L205" s="442" t="s">
        <v>1</v>
      </c>
      <c r="M205" s="443" t="s">
        <v>2</v>
      </c>
      <c r="N205" s="481" t="s">
        <v>245</v>
      </c>
      <c r="O205" s="440"/>
      <c r="P205" s="440"/>
      <c r="R205" s="298"/>
      <c r="S205" s="298"/>
      <c r="T205" s="217"/>
      <c r="U205" s="217"/>
      <c r="V205" s="298"/>
      <c r="W205" s="298"/>
      <c r="X205" s="217"/>
      <c r="Y205" s="217"/>
    </row>
    <row r="206" spans="8:25">
      <c r="I206" s="293"/>
      <c r="J206" s="444"/>
      <c r="K206" s="233">
        <f>SUMIFS(K4:K18,$D4:$D18,"ARABA",$E4:$E18,"")</f>
        <v>281634</v>
      </c>
      <c r="L206" s="233">
        <f t="shared" ref="L206:M206" si="15">SUMIFS(L4:L18,$D4:$D18,"ARABA",$E4:$E18,"")</f>
        <v>571795</v>
      </c>
      <c r="M206" s="420">
        <f t="shared" si="15"/>
        <v>660757</v>
      </c>
      <c r="N206" s="293">
        <f>SUM(K206:M206)</f>
        <v>1514186</v>
      </c>
      <c r="O206" s="217"/>
      <c r="P206" s="217"/>
      <c r="R206" s="298"/>
      <c r="S206" s="233"/>
      <c r="T206" s="217"/>
      <c r="U206" s="217"/>
      <c r="V206" s="298"/>
      <c r="W206" s="233"/>
      <c r="X206" s="217"/>
      <c r="Y206" s="217"/>
    </row>
    <row r="207" spans="8:25">
      <c r="I207" s="293"/>
      <c r="J207" s="444"/>
      <c r="K207" s="233"/>
      <c r="L207" s="233"/>
      <c r="M207" s="420"/>
      <c r="N207" s="293"/>
      <c r="O207" s="217"/>
      <c r="P207" s="217"/>
      <c r="R207" s="298"/>
      <c r="S207" s="233"/>
      <c r="T207" s="217"/>
      <c r="U207" s="217"/>
      <c r="V207" s="298"/>
      <c r="W207" s="233"/>
      <c r="X207" s="217"/>
      <c r="Y207" s="217"/>
    </row>
    <row r="208" spans="8:25">
      <c r="I208" s="293"/>
      <c r="J208" s="444" t="s">
        <v>526</v>
      </c>
      <c r="K208" s="233"/>
      <c r="L208" s="233"/>
      <c r="M208" s="420"/>
      <c r="N208" s="293"/>
      <c r="O208" s="217"/>
      <c r="P208" s="217"/>
      <c r="R208" s="298"/>
      <c r="S208" s="233"/>
      <c r="T208" s="217"/>
      <c r="U208" s="217"/>
      <c r="V208" s="298"/>
      <c r="W208" s="233"/>
      <c r="X208" s="217"/>
      <c r="Y208" s="217"/>
    </row>
    <row r="209" spans="9:25">
      <c r="I209" s="293"/>
      <c r="J209" s="444"/>
      <c r="K209" s="233">
        <f>SUMIFS(K4:K18,$D4:$D18,"GIPUZKOA",$E4:$E18,"")</f>
        <v>310386</v>
      </c>
      <c r="L209" s="233">
        <f t="shared" ref="L209:M209" si="16">SUMIFS(L4:L18,$D4:$D18,"GIPUZKOA",$E4:$E18,"")</f>
        <v>633929</v>
      </c>
      <c r="M209" s="420">
        <f t="shared" si="16"/>
        <v>670581</v>
      </c>
      <c r="N209" s="293">
        <f t="shared" ref="N209:N212" si="17">SUM(K209:M209)</f>
        <v>1614896</v>
      </c>
      <c r="O209" s="217"/>
      <c r="P209" s="217"/>
      <c r="R209" s="298"/>
      <c r="S209" s="233"/>
      <c r="T209" s="217"/>
      <c r="U209" s="217"/>
      <c r="V209" s="298"/>
      <c r="W209" s="233"/>
      <c r="X209" s="217"/>
      <c r="Y209" s="217"/>
    </row>
    <row r="210" spans="9:25">
      <c r="I210" s="293"/>
      <c r="J210" s="444"/>
      <c r="K210" s="233"/>
      <c r="L210" s="233"/>
      <c r="M210" s="420"/>
      <c r="N210" s="293"/>
      <c r="O210" s="217"/>
      <c r="P210" s="217"/>
      <c r="R210" s="298"/>
      <c r="S210" s="233"/>
      <c r="T210" s="217"/>
      <c r="U210" s="217"/>
      <c r="V210" s="298"/>
      <c r="W210" s="233"/>
      <c r="X210" s="217"/>
      <c r="Y210" s="217"/>
    </row>
    <row r="211" spans="9:25">
      <c r="I211" s="293"/>
      <c r="J211" s="444" t="s">
        <v>527</v>
      </c>
      <c r="K211" s="233"/>
      <c r="L211" s="233"/>
      <c r="M211" s="420"/>
      <c r="N211" s="293"/>
      <c r="O211" s="217"/>
      <c r="P211" s="217"/>
      <c r="R211" s="298"/>
      <c r="S211" s="233"/>
      <c r="T211" s="217"/>
      <c r="U211" s="217"/>
      <c r="V211" s="298"/>
      <c r="W211" s="233"/>
      <c r="X211" s="217"/>
      <c r="Y211" s="217"/>
    </row>
    <row r="212" spans="9:25" ht="13.5" thickBot="1">
      <c r="I212" s="293"/>
      <c r="J212" s="445"/>
      <c r="K212" s="422">
        <f>SUMIFS(K4:K18,$D4:$D18,"BIZKAIA",$E4:$E18,"")</f>
        <v>305337</v>
      </c>
      <c r="L212" s="422">
        <f t="shared" ref="L212:M212" si="18">SUMIFS(L4:L18,$D4:$D18,"BIZKAIA",$E4:$E18,"")</f>
        <v>630546</v>
      </c>
      <c r="M212" s="423">
        <f t="shared" si="18"/>
        <v>753406</v>
      </c>
      <c r="N212" s="293">
        <f t="shared" si="17"/>
        <v>1689289</v>
      </c>
      <c r="O212" s="217"/>
      <c r="P212" s="217"/>
      <c r="R212" s="298"/>
      <c r="S212" s="233"/>
      <c r="T212" s="217"/>
      <c r="U212" s="217"/>
      <c r="V212" s="298"/>
      <c r="W212" s="233"/>
      <c r="X212" s="217"/>
      <c r="Y212" s="217"/>
    </row>
    <row r="213" spans="9:25" ht="13.5" thickTop="1">
      <c r="N213" s="293"/>
      <c r="R213" s="217"/>
      <c r="S213" s="217"/>
      <c r="T213" s="217"/>
      <c r="U213" s="217"/>
      <c r="V213" s="217"/>
      <c r="W213" s="217"/>
      <c r="X213" s="217"/>
      <c r="Y213" s="217"/>
    </row>
    <row r="214" spans="9:25" ht="13.5" thickBot="1">
      <c r="K214" s="293"/>
      <c r="L214" s="293"/>
      <c r="M214" s="293"/>
      <c r="N214" s="293"/>
      <c r="R214" s="217"/>
      <c r="S214" s="233"/>
      <c r="T214" s="217"/>
      <c r="U214" s="217"/>
      <c r="V214" s="217"/>
      <c r="W214" s="233"/>
      <c r="X214" s="217"/>
      <c r="Y214" s="217"/>
    </row>
    <row r="215" spans="9:25" ht="13.5" thickTop="1">
      <c r="J215" s="441" t="s">
        <v>531</v>
      </c>
      <c r="K215" s="442" t="s">
        <v>0</v>
      </c>
      <c r="L215" s="442" t="s">
        <v>1</v>
      </c>
      <c r="M215" s="443" t="s">
        <v>2</v>
      </c>
      <c r="N215" s="318" t="s">
        <v>245</v>
      </c>
      <c r="R215" s="298"/>
      <c r="S215" s="298"/>
      <c r="T215" s="217"/>
      <c r="U215" s="217"/>
      <c r="V215" s="298"/>
      <c r="W215" s="298"/>
      <c r="X215" s="217"/>
      <c r="Y215" s="217"/>
    </row>
    <row r="216" spans="9:25">
      <c r="J216" s="444"/>
      <c r="K216" s="233">
        <f>SUMIFS(K4:K18,$D4:$D18,"ARABA",$E4:$E18,"X")</f>
        <v>0</v>
      </c>
      <c r="L216" s="233">
        <f t="shared" ref="L216:M216" si="19">SUMIFS(L4:L18,$D4:$D18,"ARABA",$E4:$E18,"X")</f>
        <v>0</v>
      </c>
      <c r="M216" s="420">
        <f t="shared" si="19"/>
        <v>0</v>
      </c>
      <c r="N216" s="293">
        <f>SUM(K216:M216)</f>
        <v>0</v>
      </c>
      <c r="R216" s="298"/>
      <c r="S216" s="233"/>
      <c r="T216" s="217"/>
      <c r="U216" s="217"/>
      <c r="V216" s="298"/>
      <c r="W216" s="233"/>
      <c r="X216" s="217"/>
      <c r="Y216" s="217"/>
    </row>
    <row r="217" spans="9:25">
      <c r="J217" s="444"/>
      <c r="K217" s="233"/>
      <c r="L217" s="233"/>
      <c r="M217" s="420"/>
      <c r="N217" s="293"/>
      <c r="R217" s="298"/>
      <c r="S217" s="233"/>
      <c r="T217" s="217"/>
      <c r="U217" s="217"/>
      <c r="V217" s="298"/>
      <c r="W217" s="233"/>
      <c r="X217" s="217"/>
      <c r="Y217" s="217"/>
    </row>
    <row r="218" spans="9:25">
      <c r="J218" s="444" t="s">
        <v>532</v>
      </c>
      <c r="K218" s="233"/>
      <c r="L218" s="233"/>
      <c r="M218" s="420"/>
      <c r="N218" s="293"/>
      <c r="R218" s="298"/>
      <c r="S218" s="233"/>
      <c r="T218" s="217"/>
      <c r="U218" s="217"/>
      <c r="V218" s="298"/>
      <c r="W218" s="233"/>
      <c r="X218" s="217"/>
      <c r="Y218" s="217"/>
    </row>
    <row r="219" spans="9:25">
      <c r="J219" s="444"/>
      <c r="K219" s="233">
        <f>SUMIFS(K4:K18,$D4:$D18,"GIPUZKOA",$E4:$E18,"X")</f>
        <v>0</v>
      </c>
      <c r="L219" s="233">
        <f t="shared" ref="L219:M219" si="20">SUMIFS(L4:L18,$D4:$D18,"GIPUZKOA",$E4:$E18,"X")</f>
        <v>0</v>
      </c>
      <c r="M219" s="420">
        <f t="shared" si="20"/>
        <v>0</v>
      </c>
      <c r="N219" s="293">
        <f t="shared" ref="N219:N222" si="21">SUM(K219:M219)</f>
        <v>0</v>
      </c>
      <c r="R219" s="298"/>
      <c r="S219" s="233"/>
      <c r="T219" s="217"/>
      <c r="U219" s="217"/>
      <c r="V219" s="298"/>
      <c r="W219" s="233"/>
      <c r="X219" s="217"/>
      <c r="Y219" s="217"/>
    </row>
    <row r="220" spans="9:25">
      <c r="J220" s="444"/>
      <c r="K220" s="233"/>
      <c r="L220" s="233"/>
      <c r="M220" s="420"/>
      <c r="N220" s="293"/>
      <c r="R220" s="298"/>
      <c r="S220" s="233"/>
      <c r="T220" s="217"/>
      <c r="U220" s="217"/>
      <c r="V220" s="298"/>
      <c r="W220" s="233"/>
      <c r="X220" s="217"/>
      <c r="Y220" s="217"/>
    </row>
    <row r="221" spans="9:25">
      <c r="J221" s="444" t="s">
        <v>533</v>
      </c>
      <c r="K221" s="233"/>
      <c r="L221" s="233"/>
      <c r="M221" s="420"/>
      <c r="N221" s="293"/>
      <c r="R221" s="298"/>
      <c r="S221" s="233"/>
      <c r="T221" s="217"/>
      <c r="U221" s="217"/>
      <c r="V221" s="298"/>
      <c r="W221" s="233"/>
      <c r="X221" s="217"/>
      <c r="Y221" s="217"/>
    </row>
    <row r="222" spans="9:25" ht="13.5" thickBot="1">
      <c r="J222" s="445"/>
      <c r="K222" s="422">
        <f>SUMIFS(K4:K18,$D4:$D18,"BIZKAIA",$E4:$E18,"X")</f>
        <v>0</v>
      </c>
      <c r="L222" s="422">
        <f t="shared" ref="L222:M222" si="22">SUMIFS(L4:L18,$D4:$D18,"BIZKAIA",$E4:$E18,"X")</f>
        <v>0</v>
      </c>
      <c r="M222" s="423">
        <f t="shared" si="22"/>
        <v>0</v>
      </c>
      <c r="N222" s="293">
        <f t="shared" si="21"/>
        <v>0</v>
      </c>
      <c r="R222" s="298"/>
      <c r="S222" s="233"/>
      <c r="T222" s="217"/>
      <c r="U222" s="217"/>
      <c r="V222" s="298"/>
      <c r="W222" s="233"/>
      <c r="X222" s="217"/>
      <c r="Y222" s="217"/>
    </row>
    <row r="223" spans="9:25" ht="13.5" thickTop="1">
      <c r="R223" s="217"/>
      <c r="S223" s="217"/>
      <c r="T223" s="217"/>
      <c r="U223" s="217"/>
      <c r="V223" s="217"/>
      <c r="W223" s="217"/>
      <c r="X223" s="217"/>
      <c r="Y223" s="217"/>
    </row>
    <row r="224" spans="9:25">
      <c r="R224" s="217"/>
      <c r="S224" s="217"/>
      <c r="T224" s="217"/>
      <c r="U224" s="217"/>
      <c r="V224" s="217"/>
      <c r="W224" s="217"/>
      <c r="X224" s="217"/>
      <c r="Y224" s="217"/>
    </row>
    <row r="225" spans="18:25">
      <c r="R225" s="217"/>
      <c r="S225" s="217"/>
      <c r="T225" s="217"/>
      <c r="U225" s="217"/>
      <c r="V225" s="217"/>
      <c r="W225" s="217"/>
      <c r="X225" s="217"/>
      <c r="Y225" s="217"/>
    </row>
    <row r="226" spans="18:25">
      <c r="R226" s="217"/>
      <c r="S226" s="217"/>
      <c r="T226" s="217"/>
      <c r="U226" s="217"/>
      <c r="V226" s="217"/>
      <c r="W226" s="217"/>
      <c r="X226" s="217"/>
      <c r="Y226" s="217"/>
    </row>
  </sheetData>
  <sheetProtection selectLockedCells="1" selectUnlockedCells="1"/>
  <mergeCells count="5">
    <mergeCell ref="B1:M1"/>
    <mergeCell ref="N1:S1"/>
    <mergeCell ref="T1:W1"/>
    <mergeCell ref="K22:M22"/>
    <mergeCell ref="K203:M203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W39"/>
  <sheetViews>
    <sheetView zoomScale="60" zoomScaleNormal="60" zoomScalePageLayoutView="125" workbookViewId="0">
      <selection activeCell="F28" sqref="F28"/>
    </sheetView>
  </sheetViews>
  <sheetFormatPr baseColWidth="10" defaultColWidth="11.42578125" defaultRowHeight="12.75"/>
  <cols>
    <col min="1" max="1" width="23.4257812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3.85546875" bestFit="1" customWidth="1"/>
    <col min="7" max="7" width="17.7109375" bestFit="1" customWidth="1"/>
    <col min="8" max="9" width="18.28515625" bestFit="1" customWidth="1"/>
    <col min="10" max="12" width="9.28515625" bestFit="1" customWidth="1"/>
    <col min="13" max="16" width="9.85546875" bestFit="1" customWidth="1"/>
    <col min="17" max="17" width="15.7109375" bestFit="1" customWidth="1"/>
    <col min="18" max="18" width="13.85546875" bestFit="1" customWidth="1"/>
    <col min="19" max="19" width="10.7109375" bestFit="1" customWidth="1"/>
    <col min="20" max="20" width="9.85546875" bestFit="1" customWidth="1"/>
    <col min="21" max="21" width="17.5703125" bestFit="1" customWidth="1"/>
    <col min="22" max="22" width="18.42578125" customWidth="1"/>
  </cols>
  <sheetData>
    <row r="1" spans="1:23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9"/>
      <c r="N1" s="529"/>
      <c r="O1" s="529"/>
      <c r="P1" s="529"/>
      <c r="Q1" s="529"/>
      <c r="R1" s="529"/>
      <c r="S1" s="529"/>
      <c r="T1" s="529"/>
      <c r="U1" s="529"/>
      <c r="V1" s="529"/>
    </row>
    <row r="2" spans="1:23" ht="17.25" thickBot="1">
      <c r="J2" s="3"/>
      <c r="K2" s="4"/>
      <c r="L2" s="4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189" t="s">
        <v>0</v>
      </c>
      <c r="K3" s="189" t="s">
        <v>1</v>
      </c>
      <c r="L3" s="189" t="s">
        <v>2</v>
      </c>
      <c r="M3" s="192"/>
      <c r="N3" s="190"/>
      <c r="O3" s="162"/>
      <c r="P3" s="190"/>
      <c r="Q3" s="161"/>
      <c r="R3" s="161"/>
      <c r="S3" s="501"/>
      <c r="T3" s="190"/>
      <c r="U3" s="190"/>
      <c r="V3" s="162"/>
      <c r="W3" s="502"/>
    </row>
    <row r="4" spans="1:23" s="273" customFormat="1" ht="14.25" thickTop="1" thickBot="1">
      <c r="A4" s="273" t="s">
        <v>140</v>
      </c>
      <c r="B4" s="203" t="s">
        <v>141</v>
      </c>
      <c r="C4" s="203" t="s">
        <v>30</v>
      </c>
      <c r="D4" s="203" t="s">
        <v>530</v>
      </c>
      <c r="E4" s="203" t="str">
        <f>IF(AND($C4="ARABA",$D4="X"),"LOTE 1",IF(AND($C4="ARABA",$D4=""),"LOTE 4",IF(AND($C4="GIPUZKOA",$D4="X"),"LOTE 2",IF(AND($C4="GIPUZKOA",$D4=""),"LOTE 5",IF(AND($C4="BIZKAIA",$D4="X"),"LOTE 3",IF(AND($C4="BIZKAIA",$D4= ""),"LOTE 6",))))))</f>
        <v>LOTE 3</v>
      </c>
      <c r="F4" s="366" t="s">
        <v>241</v>
      </c>
      <c r="G4" s="380">
        <v>150</v>
      </c>
      <c r="H4" s="380">
        <v>150</v>
      </c>
      <c r="I4" s="381">
        <v>150</v>
      </c>
      <c r="J4" s="281">
        <v>79879</v>
      </c>
      <c r="K4" s="281">
        <v>155268</v>
      </c>
      <c r="L4" s="281">
        <v>114375</v>
      </c>
      <c r="M4" s="48"/>
      <c r="N4" s="49"/>
      <c r="O4" s="49"/>
      <c r="P4" s="49"/>
      <c r="Q4" s="49"/>
      <c r="R4" s="143"/>
      <c r="S4" s="49"/>
      <c r="T4" s="49"/>
      <c r="U4" s="49"/>
      <c r="V4" s="143"/>
      <c r="W4" s="176"/>
    </row>
    <row r="5" spans="1:23" s="273" customFormat="1" ht="14.25" thickTop="1" thickBot="1">
      <c r="A5" s="273" t="s">
        <v>144</v>
      </c>
      <c r="B5" s="203" t="s">
        <v>145</v>
      </c>
      <c r="C5" s="203" t="s">
        <v>30</v>
      </c>
      <c r="D5" s="203" t="s">
        <v>530</v>
      </c>
      <c r="E5" s="203" t="str">
        <f>IF(AND($C5="ARABA",$D5="X"),"LOTE 1",IF(AND($C5="ARABA",$D5=""),"LOTE 4",IF(AND($C5="GIPUZKOA",$D5="X"),"LOTE 2",IF(AND($C5="GIPUZKOA",$D5=""),"LOTE 5",IF(AND($C5="BIZKAIA",$D5="X"),"LOTE 3",IF(AND($C5="BIZKAIA",$D5= ""),"LOTE 6",))))))</f>
        <v>LOTE 3</v>
      </c>
      <c r="F5" s="366" t="s">
        <v>146</v>
      </c>
      <c r="G5" s="382">
        <v>300</v>
      </c>
      <c r="H5" s="382">
        <v>300</v>
      </c>
      <c r="I5" s="383">
        <v>300</v>
      </c>
      <c r="J5" s="384">
        <v>256674</v>
      </c>
      <c r="K5" s="384">
        <v>443505</v>
      </c>
      <c r="L5" s="384">
        <v>235760</v>
      </c>
      <c r="M5" s="48"/>
      <c r="N5" s="49"/>
      <c r="O5" s="49"/>
      <c r="P5" s="49"/>
      <c r="Q5" s="49"/>
      <c r="R5" s="143"/>
      <c r="S5" s="49"/>
      <c r="T5" s="49"/>
      <c r="U5" s="49"/>
      <c r="V5" s="143"/>
      <c r="W5" s="176"/>
    </row>
    <row r="6" spans="1:23" ht="13.5" thickTop="1">
      <c r="F6" s="366"/>
      <c r="G6" s="80"/>
      <c r="H6" s="80"/>
      <c r="I6" s="80"/>
      <c r="J6" s="23"/>
      <c r="K6" s="23"/>
      <c r="L6" s="23"/>
      <c r="M6" s="510"/>
      <c r="N6" s="217"/>
      <c r="O6" s="503"/>
      <c r="P6" s="217"/>
      <c r="Q6" s="217"/>
      <c r="R6" s="233"/>
      <c r="S6" s="217"/>
      <c r="T6" s="217"/>
      <c r="U6" s="217"/>
      <c r="V6" s="233"/>
      <c r="W6" s="217"/>
    </row>
    <row r="7" spans="1:23">
      <c r="G7" s="80"/>
      <c r="H7" s="80"/>
      <c r="I7" s="80"/>
      <c r="J7" s="25"/>
      <c r="K7" s="25"/>
      <c r="L7" s="25"/>
      <c r="M7" s="16"/>
      <c r="R7" s="217"/>
      <c r="S7" s="217"/>
      <c r="T7" s="217"/>
      <c r="U7" s="217"/>
      <c r="V7" s="217"/>
      <c r="W7" s="217"/>
    </row>
    <row r="8" spans="1:23">
      <c r="I8" t="s">
        <v>6</v>
      </c>
      <c r="J8" s="13">
        <f>SUM(J4:J5)</f>
        <v>336553</v>
      </c>
      <c r="K8" s="13">
        <f>SUM(K4:K5)</f>
        <v>598773</v>
      </c>
      <c r="L8" s="13">
        <f>SUM(L4:L5)</f>
        <v>350135</v>
      </c>
      <c r="M8" t="s">
        <v>243</v>
      </c>
      <c r="P8" s="217"/>
      <c r="Q8" s="217"/>
      <c r="R8" s="217"/>
      <c r="S8" s="217"/>
      <c r="T8" s="217"/>
      <c r="U8" s="217"/>
      <c r="V8" s="217"/>
      <c r="W8" s="217"/>
    </row>
    <row r="9" spans="1:23">
      <c r="J9" s="527">
        <f>SUM(J8:L8)</f>
        <v>1285461</v>
      </c>
      <c r="K9" s="528"/>
      <c r="L9" s="528"/>
      <c r="M9" t="s">
        <v>243</v>
      </c>
      <c r="P9" s="217"/>
      <c r="Q9" s="217"/>
      <c r="R9" s="217"/>
      <c r="S9" s="217"/>
      <c r="T9" s="217"/>
      <c r="U9" s="217"/>
      <c r="V9" s="217"/>
      <c r="W9" s="217"/>
    </row>
    <row r="10" spans="1:23" ht="13.5" thickBot="1">
      <c r="J10" s="31"/>
      <c r="K10" s="1"/>
      <c r="L10" s="1"/>
      <c r="P10" s="217"/>
      <c r="Q10" s="217"/>
      <c r="R10" s="217"/>
      <c r="S10" s="217"/>
      <c r="T10" s="217"/>
      <c r="U10" s="217"/>
      <c r="V10" s="217"/>
      <c r="W10" s="217"/>
    </row>
    <row r="11" spans="1:23" ht="13.5" thickTop="1">
      <c r="G11" s="282"/>
      <c r="H11" s="293"/>
      <c r="I11" s="441" t="s">
        <v>525</v>
      </c>
      <c r="J11" s="442" t="s">
        <v>0</v>
      </c>
      <c r="K11" s="442" t="s">
        <v>1</v>
      </c>
      <c r="L11" s="443" t="s">
        <v>2</v>
      </c>
      <c r="M11" s="481" t="s">
        <v>245</v>
      </c>
      <c r="P11" s="217"/>
      <c r="Q11" s="298"/>
      <c r="R11" s="298"/>
      <c r="S11" s="217"/>
      <c r="T11" s="217"/>
      <c r="U11" s="298"/>
      <c r="V11" s="298"/>
      <c r="W11" s="217"/>
    </row>
    <row r="12" spans="1:23">
      <c r="G12" s="282"/>
      <c r="H12" s="293"/>
      <c r="I12" s="444"/>
      <c r="J12" s="233">
        <f>SUMIFS(J4:J5,$C4:$C5,"ARABA",$D4:$D5,"")</f>
        <v>0</v>
      </c>
      <c r="K12" s="233">
        <f t="shared" ref="K12:L12" si="0">SUMIFS(K4:K5,$C4:$C5,"ARABA",$D4:$D5,"")</f>
        <v>0</v>
      </c>
      <c r="L12" s="420">
        <f t="shared" si="0"/>
        <v>0</v>
      </c>
      <c r="M12" s="293">
        <f>SUM(J12:L12)</f>
        <v>0</v>
      </c>
      <c r="P12" s="217"/>
      <c r="Q12" s="298"/>
      <c r="R12" s="233"/>
      <c r="S12" s="217"/>
      <c r="T12" s="217"/>
      <c r="U12" s="298"/>
      <c r="V12" s="233"/>
      <c r="W12" s="217"/>
    </row>
    <row r="13" spans="1:23">
      <c r="G13" s="282"/>
      <c r="H13" s="293"/>
      <c r="I13" s="444"/>
      <c r="J13" s="233"/>
      <c r="K13" s="233"/>
      <c r="L13" s="420"/>
      <c r="M13" s="293"/>
      <c r="P13" s="217"/>
      <c r="Q13" s="298"/>
      <c r="R13" s="233"/>
      <c r="S13" s="217"/>
      <c r="T13" s="217"/>
      <c r="U13" s="298"/>
      <c r="V13" s="233"/>
      <c r="W13" s="217"/>
    </row>
    <row r="14" spans="1:23">
      <c r="G14" s="283"/>
      <c r="H14" s="293"/>
      <c r="I14" s="444" t="s">
        <v>526</v>
      </c>
      <c r="J14" s="233"/>
      <c r="K14" s="233"/>
      <c r="L14" s="420"/>
      <c r="M14" s="293"/>
      <c r="P14" s="217"/>
      <c r="Q14" s="298"/>
      <c r="R14" s="233"/>
      <c r="S14" s="217"/>
      <c r="T14" s="217"/>
      <c r="U14" s="298"/>
      <c r="V14" s="233"/>
      <c r="W14" s="217"/>
    </row>
    <row r="15" spans="1:23">
      <c r="G15" s="283"/>
      <c r="H15" s="293"/>
      <c r="I15" s="444"/>
      <c r="J15" s="233">
        <f>SUMIFS(J4:J5,$C4:$C5,"GIPUZKOA",$D4:$D5,"")</f>
        <v>0</v>
      </c>
      <c r="K15" s="233">
        <f t="shared" ref="K15:L15" si="1">SUMIFS(K4:K5,$C4:$C5,"GIPUZKOA",$D4:$D5,"")</f>
        <v>0</v>
      </c>
      <c r="L15" s="420">
        <f t="shared" si="1"/>
        <v>0</v>
      </c>
      <c r="M15" s="293">
        <f t="shared" ref="M15:M18" si="2">SUM(J15:L15)</f>
        <v>0</v>
      </c>
      <c r="P15" s="217"/>
      <c r="Q15" s="298"/>
      <c r="R15" s="233"/>
      <c r="S15" s="217"/>
      <c r="T15" s="217"/>
      <c r="U15" s="298"/>
      <c r="V15" s="233"/>
      <c r="W15" s="217"/>
    </row>
    <row r="16" spans="1:23">
      <c r="G16" s="283"/>
      <c r="H16" s="293"/>
      <c r="I16" s="444"/>
      <c r="J16" s="233"/>
      <c r="K16" s="233"/>
      <c r="L16" s="420"/>
      <c r="M16" s="293"/>
      <c r="P16" s="217"/>
      <c r="Q16" s="298"/>
      <c r="R16" s="233"/>
      <c r="S16" s="217"/>
      <c r="T16" s="217"/>
      <c r="U16" s="298"/>
      <c r="V16" s="233"/>
      <c r="W16" s="217"/>
    </row>
    <row r="17" spans="7:23">
      <c r="G17" s="283"/>
      <c r="H17" s="293"/>
      <c r="I17" s="444" t="s">
        <v>527</v>
      </c>
      <c r="J17" s="233"/>
      <c r="K17" s="233"/>
      <c r="L17" s="420"/>
      <c r="M17" s="293"/>
      <c r="P17" s="217"/>
      <c r="Q17" s="298"/>
      <c r="R17" s="233"/>
      <c r="S17" s="217"/>
      <c r="T17" s="217"/>
      <c r="U17" s="298"/>
      <c r="V17" s="233"/>
      <c r="W17" s="217"/>
    </row>
    <row r="18" spans="7:23" ht="13.5" thickBot="1">
      <c r="G18" s="283"/>
      <c r="H18" s="293"/>
      <c r="I18" s="445"/>
      <c r="J18" s="422">
        <f>SUMIFS(J4:J5,$C4:$C5,"BIZKAIA",$D4:$D5,"")</f>
        <v>0</v>
      </c>
      <c r="K18" s="422">
        <f t="shared" ref="K18:L18" si="3">SUMIFS(K4:K5,$C4:$C5,"BIZKAIA",$D4:$D5,"")</f>
        <v>0</v>
      </c>
      <c r="L18" s="423">
        <f t="shared" si="3"/>
        <v>0</v>
      </c>
      <c r="M18" s="293">
        <f t="shared" si="2"/>
        <v>0</v>
      </c>
      <c r="P18" s="217"/>
      <c r="Q18" s="298"/>
      <c r="R18" s="233"/>
      <c r="S18" s="217"/>
      <c r="T18" s="217"/>
      <c r="U18" s="298"/>
      <c r="V18" s="233"/>
      <c r="W18" s="217"/>
    </row>
    <row r="19" spans="7:23" ht="13.5" thickTop="1">
      <c r="G19" s="283"/>
      <c r="H19" s="283"/>
      <c r="I19" s="283"/>
      <c r="J19" s="283"/>
      <c r="K19" s="283"/>
      <c r="L19" s="283"/>
      <c r="M19" s="293"/>
      <c r="P19" s="217"/>
      <c r="Q19" s="233"/>
      <c r="R19" s="233"/>
      <c r="S19" s="217"/>
      <c r="T19" s="217"/>
      <c r="U19" s="233"/>
      <c r="V19" s="233"/>
      <c r="W19" s="217"/>
    </row>
    <row r="20" spans="7:23" ht="13.5" thickBot="1">
      <c r="G20" s="283"/>
      <c r="H20" s="283"/>
      <c r="I20" s="283"/>
      <c r="J20" s="283"/>
      <c r="K20" s="283"/>
      <c r="L20" s="283"/>
      <c r="M20" s="293"/>
      <c r="P20" s="217"/>
      <c r="Q20" s="233"/>
      <c r="R20" s="233"/>
      <c r="S20" s="217"/>
      <c r="T20" s="217"/>
      <c r="U20" s="233"/>
      <c r="V20" s="233"/>
      <c r="W20" s="217"/>
    </row>
    <row r="21" spans="7:23" ht="13.5" thickTop="1">
      <c r="G21" s="284"/>
      <c r="H21" s="284"/>
      <c r="I21" s="441" t="s">
        <v>531</v>
      </c>
      <c r="J21" s="442" t="s">
        <v>0</v>
      </c>
      <c r="K21" s="442" t="s">
        <v>1</v>
      </c>
      <c r="L21" s="443" t="s">
        <v>2</v>
      </c>
      <c r="M21" s="318" t="s">
        <v>245</v>
      </c>
      <c r="P21" s="217"/>
      <c r="Q21" s="298"/>
      <c r="R21" s="298"/>
      <c r="S21" s="217"/>
      <c r="T21" s="217"/>
      <c r="U21" s="298"/>
      <c r="V21" s="298"/>
      <c r="W21" s="217"/>
    </row>
    <row r="22" spans="7:23">
      <c r="G22" s="282"/>
      <c r="H22" s="282"/>
      <c r="I22" s="444"/>
      <c r="J22" s="233">
        <f>SUMIFS(J4:J5,$C4:$C5,"ARABA",$D4:$D5,"X")</f>
        <v>0</v>
      </c>
      <c r="K22" s="233">
        <f t="shared" ref="K22:L22" si="4">SUMIFS(K4:K5,$C4:$C5,"ARABA",$D4:$D5,"X")</f>
        <v>0</v>
      </c>
      <c r="L22" s="420">
        <f t="shared" si="4"/>
        <v>0</v>
      </c>
      <c r="M22" s="293">
        <f>SUM(J22:L22)</f>
        <v>0</v>
      </c>
      <c r="P22" s="217"/>
      <c r="Q22" s="298"/>
      <c r="R22" s="233"/>
      <c r="S22" s="217"/>
      <c r="T22" s="217"/>
      <c r="U22" s="298"/>
      <c r="V22" s="233"/>
      <c r="W22" s="217"/>
    </row>
    <row r="23" spans="7:23">
      <c r="G23" s="282"/>
      <c r="H23" s="282"/>
      <c r="I23" s="444"/>
      <c r="J23" s="233"/>
      <c r="K23" s="233"/>
      <c r="L23" s="420"/>
      <c r="M23" s="293"/>
      <c r="P23" s="217"/>
      <c r="Q23" s="298"/>
      <c r="R23" s="233"/>
      <c r="S23" s="217"/>
      <c r="T23" s="217"/>
      <c r="U23" s="298"/>
      <c r="V23" s="233"/>
      <c r="W23" s="217"/>
    </row>
    <row r="24" spans="7:23">
      <c r="G24" s="282"/>
      <c r="H24" s="282"/>
      <c r="I24" s="444" t="s">
        <v>532</v>
      </c>
      <c r="J24" s="233"/>
      <c r="K24" s="233"/>
      <c r="L24" s="420"/>
      <c r="M24" s="293"/>
      <c r="P24" s="217"/>
      <c r="Q24" s="298"/>
      <c r="R24" s="233"/>
      <c r="S24" s="217"/>
      <c r="T24" s="217"/>
      <c r="U24" s="298"/>
      <c r="V24" s="233"/>
      <c r="W24" s="217"/>
    </row>
    <row r="25" spans="7:23">
      <c r="G25" s="282"/>
      <c r="H25" s="282"/>
      <c r="I25" s="444"/>
      <c r="J25" s="233">
        <f>SUMIFS(J4:J5,$C4:$C5,"GIPUZKOA",$D4:$D5,"X")</f>
        <v>0</v>
      </c>
      <c r="K25" s="233">
        <f t="shared" ref="K25:L25" si="5">SUMIFS(K4:K5,$C4:$C5,"GIPUZKOA",$D4:$D5,"X")</f>
        <v>0</v>
      </c>
      <c r="L25" s="420">
        <f t="shared" si="5"/>
        <v>0</v>
      </c>
      <c r="M25" s="293">
        <f t="shared" ref="M25:M28" si="6">SUM(J25:L25)</f>
        <v>0</v>
      </c>
      <c r="P25" s="217"/>
      <c r="Q25" s="298"/>
      <c r="R25" s="233"/>
      <c r="S25" s="217"/>
      <c r="T25" s="217"/>
      <c r="U25" s="298"/>
      <c r="V25" s="233"/>
      <c r="W25" s="217"/>
    </row>
    <row r="26" spans="7:23">
      <c r="G26" s="283"/>
      <c r="H26" s="283"/>
      <c r="I26" s="444"/>
      <c r="J26" s="233"/>
      <c r="K26" s="233"/>
      <c r="L26" s="420"/>
      <c r="M26" s="293"/>
      <c r="P26" s="217"/>
      <c r="Q26" s="298"/>
      <c r="R26" s="233"/>
      <c r="S26" s="217"/>
      <c r="T26" s="217"/>
      <c r="U26" s="298"/>
      <c r="V26" s="233"/>
      <c r="W26" s="217"/>
    </row>
    <row r="27" spans="7:23">
      <c r="G27" s="283"/>
      <c r="H27" s="283"/>
      <c r="I27" s="444" t="s">
        <v>533</v>
      </c>
      <c r="J27" s="233"/>
      <c r="K27" s="233"/>
      <c r="L27" s="420"/>
      <c r="M27" s="293"/>
      <c r="P27" s="217"/>
      <c r="Q27" s="298"/>
      <c r="R27" s="233"/>
      <c r="S27" s="217"/>
      <c r="T27" s="217"/>
      <c r="U27" s="298"/>
      <c r="V27" s="233"/>
      <c r="W27" s="217"/>
    </row>
    <row r="28" spans="7:23" ht="13.5" thickBot="1">
      <c r="G28" s="283"/>
      <c r="H28" s="283"/>
      <c r="I28" s="445"/>
      <c r="J28" s="422">
        <f>SUMIFS(J4:J5,$C4:$C5,"BIZKAIA",$D4:$D5,"X")</f>
        <v>336553</v>
      </c>
      <c r="K28" s="422">
        <f t="shared" ref="K28:L28" si="7">SUMIFS(K4:K5,$C4:$C5,"BIZKAIA",$D4:$D5,"X")</f>
        <v>598773</v>
      </c>
      <c r="L28" s="423">
        <f t="shared" si="7"/>
        <v>350135</v>
      </c>
      <c r="M28" s="293">
        <f t="shared" si="6"/>
        <v>1285461</v>
      </c>
      <c r="P28" s="217"/>
      <c r="Q28" s="298"/>
      <c r="R28" s="233"/>
      <c r="S28" s="217"/>
      <c r="T28" s="217"/>
      <c r="U28" s="298"/>
      <c r="V28" s="233"/>
      <c r="W28" s="217"/>
    </row>
    <row r="29" spans="7:23" ht="13.5" thickTop="1">
      <c r="G29" s="283"/>
      <c r="H29" s="283"/>
      <c r="I29" s="283"/>
      <c r="J29" s="283"/>
      <c r="K29" s="283"/>
      <c r="L29" s="283"/>
      <c r="P29" s="217"/>
      <c r="Q29" s="217"/>
      <c r="R29" s="217"/>
      <c r="S29" s="217"/>
      <c r="T29" s="217"/>
      <c r="U29" s="217"/>
      <c r="V29" s="217"/>
      <c r="W29" s="217"/>
    </row>
    <row r="30" spans="7:23">
      <c r="G30" s="283"/>
      <c r="H30" s="283"/>
      <c r="I30" s="283"/>
      <c r="J30" s="283"/>
      <c r="K30" s="283"/>
      <c r="L30" s="283"/>
      <c r="P30" s="217"/>
      <c r="Q30" s="217"/>
      <c r="R30" s="217"/>
      <c r="S30" s="217"/>
      <c r="T30" s="217"/>
      <c r="U30" s="217"/>
      <c r="V30" s="217"/>
      <c r="W30" s="217"/>
    </row>
    <row r="31" spans="7:23">
      <c r="G31" s="283"/>
      <c r="H31" s="283"/>
      <c r="I31" s="283"/>
      <c r="J31" s="283"/>
      <c r="K31" s="283"/>
      <c r="L31" s="283"/>
      <c r="P31" s="217"/>
      <c r="Q31" s="217"/>
      <c r="R31" s="217"/>
      <c r="S31" s="217"/>
      <c r="T31" s="217"/>
      <c r="U31" s="217"/>
      <c r="V31" s="217"/>
      <c r="W31" s="217"/>
    </row>
    <row r="32" spans="7:23">
      <c r="G32" s="283"/>
      <c r="H32" s="283"/>
      <c r="I32" s="283"/>
      <c r="J32" s="283"/>
      <c r="K32" s="283"/>
      <c r="L32" s="283"/>
    </row>
    <row r="33" spans="7:22">
      <c r="G33" s="284"/>
      <c r="H33" s="284"/>
      <c r="I33" s="284"/>
      <c r="J33" s="283"/>
      <c r="K33" s="283"/>
      <c r="L33" s="283"/>
    </row>
    <row r="39" spans="7:22">
      <c r="V39" s="217"/>
    </row>
  </sheetData>
  <sheetProtection selectLockedCells="1" selectUnlockedCells="1"/>
  <mergeCells count="4">
    <mergeCell ref="A1:L1"/>
    <mergeCell ref="M1:R1"/>
    <mergeCell ref="S1:V1"/>
    <mergeCell ref="J9:L9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C34"/>
  <sheetViews>
    <sheetView zoomScale="60" zoomScaleNormal="60" zoomScalePageLayoutView="125" workbookViewId="0">
      <selection activeCell="N62" sqref="N62"/>
    </sheetView>
  </sheetViews>
  <sheetFormatPr baseColWidth="10" defaultColWidth="11.42578125" defaultRowHeight="12.75"/>
  <cols>
    <col min="1" max="1" width="27.85546875" bestFit="1" customWidth="1"/>
    <col min="2" max="2" width="18" bestFit="1" customWidth="1"/>
    <col min="3" max="3" width="18.42578125" bestFit="1" customWidth="1"/>
    <col min="4" max="4" width="19.140625" style="460" bestFit="1" customWidth="1"/>
    <col min="5" max="5" width="19.140625" style="500" customWidth="1"/>
    <col min="6" max="6" width="24.42578125" bestFit="1" customWidth="1"/>
    <col min="7" max="7" width="17.7109375" bestFit="1" customWidth="1"/>
    <col min="8" max="12" width="18.28515625" bestFit="1" customWidth="1"/>
    <col min="13" max="13" width="13.28515625" bestFit="1" customWidth="1"/>
    <col min="14" max="14" width="11.140625" bestFit="1" customWidth="1"/>
    <col min="15" max="22" width="13.28515625" bestFit="1" customWidth="1"/>
    <col min="23" max="23" width="15.42578125" bestFit="1" customWidth="1"/>
    <col min="24" max="24" width="13.140625" bestFit="1" customWidth="1"/>
    <col min="25" max="26" width="13.28515625" bestFit="1" customWidth="1"/>
    <col min="27" max="27" width="17.5703125" bestFit="1" customWidth="1"/>
    <col min="28" max="28" width="18.42578125" bestFit="1" customWidth="1"/>
    <col min="29" max="29" width="18.42578125" customWidth="1"/>
  </cols>
  <sheetData>
    <row r="1" spans="1:29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217"/>
    </row>
    <row r="2" spans="1:29" ht="17.25" thickBot="1">
      <c r="M2" s="3"/>
      <c r="N2" s="4"/>
      <c r="O2" s="4"/>
      <c r="P2" s="4"/>
      <c r="Q2" s="4"/>
      <c r="R2" s="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29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189" t="s">
        <v>5</v>
      </c>
      <c r="S3" s="192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29" s="273" customFormat="1" ht="14.25" thickTop="1" thickBot="1">
      <c r="A4" s="203" t="s">
        <v>152</v>
      </c>
      <c r="B4" s="22" t="s">
        <v>46</v>
      </c>
      <c r="C4" s="22" t="s">
        <v>47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2</v>
      </c>
      <c r="F4" s="203" t="s">
        <v>153</v>
      </c>
      <c r="G4" s="42">
        <v>131</v>
      </c>
      <c r="H4" s="42">
        <v>131</v>
      </c>
      <c r="I4" s="42">
        <v>131</v>
      </c>
      <c r="J4" s="42">
        <v>131</v>
      </c>
      <c r="K4" s="42">
        <v>131</v>
      </c>
      <c r="L4" s="42">
        <v>451</v>
      </c>
      <c r="M4" s="281">
        <v>60907</v>
      </c>
      <c r="N4" s="281">
        <v>72037</v>
      </c>
      <c r="O4" s="281">
        <v>41555</v>
      </c>
      <c r="P4" s="281">
        <v>66543</v>
      </c>
      <c r="Q4" s="281">
        <v>87311</v>
      </c>
      <c r="R4" s="281">
        <v>236555</v>
      </c>
      <c r="S4" s="49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29" ht="13.5" thickTop="1">
      <c r="A5" s="2"/>
      <c r="B5" s="22"/>
      <c r="C5" s="22"/>
      <c r="D5" s="22"/>
      <c r="E5" s="22"/>
      <c r="F5" s="2"/>
      <c r="G5" s="78"/>
      <c r="H5" s="78"/>
      <c r="I5" s="78"/>
      <c r="J5" s="78"/>
      <c r="K5" s="78"/>
      <c r="L5" s="78"/>
      <c r="M5" s="65"/>
      <c r="N5" s="65"/>
      <c r="O5" s="65"/>
      <c r="P5" s="65"/>
      <c r="Q5" s="65"/>
      <c r="R5" s="65"/>
      <c r="S5" s="217"/>
      <c r="T5" s="217"/>
      <c r="U5" s="217"/>
      <c r="V5" s="217"/>
      <c r="W5" s="217"/>
      <c r="X5" s="143"/>
      <c r="Y5" s="233"/>
      <c r="Z5" s="233"/>
      <c r="AA5" s="233"/>
      <c r="AB5" s="143"/>
      <c r="AC5" s="217"/>
    </row>
    <row r="6" spans="1:29">
      <c r="A6" s="2"/>
      <c r="B6" s="22"/>
      <c r="C6" s="22"/>
      <c r="D6" s="22"/>
      <c r="E6" s="22"/>
      <c r="F6" s="2"/>
      <c r="G6" s="78"/>
      <c r="H6" s="78"/>
      <c r="I6" s="78"/>
      <c r="J6" s="78"/>
      <c r="K6" s="78"/>
      <c r="L6" s="78"/>
      <c r="M6" s="66"/>
      <c r="N6" s="66"/>
      <c r="O6" s="66"/>
      <c r="P6" s="66"/>
      <c r="Q6" s="66"/>
      <c r="R6" s="66"/>
      <c r="X6" s="217"/>
      <c r="Y6" s="217"/>
      <c r="Z6" s="217"/>
      <c r="AA6" s="217"/>
      <c r="AB6" s="217"/>
      <c r="AC6" s="217"/>
    </row>
    <row r="7" spans="1:29">
      <c r="L7" t="s">
        <v>6</v>
      </c>
      <c r="M7" s="13">
        <f t="shared" ref="M7:R7" si="0">SUM(M4:M4)</f>
        <v>60907</v>
      </c>
      <c r="N7" s="13">
        <f t="shared" si="0"/>
        <v>72037</v>
      </c>
      <c r="O7" s="13">
        <f t="shared" si="0"/>
        <v>41555</v>
      </c>
      <c r="P7" s="13">
        <f t="shared" si="0"/>
        <v>66543</v>
      </c>
      <c r="Q7" s="13">
        <f t="shared" si="0"/>
        <v>87311</v>
      </c>
      <c r="R7" s="13">
        <f t="shared" si="0"/>
        <v>236555</v>
      </c>
      <c r="S7" t="s">
        <v>243</v>
      </c>
      <c r="X7" s="217"/>
      <c r="Y7" s="217"/>
      <c r="Z7" s="217"/>
      <c r="AA7" s="217"/>
      <c r="AB7" s="217"/>
      <c r="AC7" s="217"/>
    </row>
    <row r="8" spans="1:29">
      <c r="M8" s="527">
        <f>SUM(M7:R7)</f>
        <v>564908</v>
      </c>
      <c r="N8" s="527"/>
      <c r="O8" s="527"/>
      <c r="P8" s="527"/>
      <c r="Q8" s="527"/>
      <c r="R8" s="527"/>
      <c r="S8" t="s">
        <v>243</v>
      </c>
      <c r="V8" s="217"/>
      <c r="W8" s="217"/>
      <c r="X8" s="217"/>
      <c r="Y8" s="217"/>
      <c r="Z8" s="217"/>
      <c r="AA8" s="217"/>
      <c r="AB8" s="217"/>
      <c r="AC8" s="217"/>
    </row>
    <row r="9" spans="1:29" ht="13.5" thickBot="1">
      <c r="M9" s="31"/>
      <c r="N9" s="31"/>
      <c r="O9" s="31"/>
      <c r="P9" s="31"/>
      <c r="Q9" s="31"/>
      <c r="R9" s="31"/>
      <c r="V9" s="217"/>
      <c r="W9" s="217"/>
      <c r="X9" s="217"/>
      <c r="Y9" s="217"/>
      <c r="Z9" s="217"/>
      <c r="AA9" s="217"/>
      <c r="AB9" s="217"/>
      <c r="AC9" s="217"/>
    </row>
    <row r="10" spans="1:29" ht="13.5" thickTop="1">
      <c r="K10" s="293"/>
      <c r="L10" s="441" t="s">
        <v>525</v>
      </c>
      <c r="M10" s="442" t="s">
        <v>0</v>
      </c>
      <c r="N10" s="442" t="s">
        <v>1</v>
      </c>
      <c r="O10" s="442" t="s">
        <v>2</v>
      </c>
      <c r="P10" s="442" t="s">
        <v>3</v>
      </c>
      <c r="Q10" s="442" t="s">
        <v>4</v>
      </c>
      <c r="R10" s="443" t="s">
        <v>5</v>
      </c>
      <c r="S10" s="258" t="s">
        <v>245</v>
      </c>
      <c r="V10" s="217"/>
      <c r="W10" s="298"/>
      <c r="X10" s="298"/>
      <c r="Y10" s="217"/>
      <c r="Z10" s="217"/>
      <c r="AA10" s="298"/>
      <c r="AB10" s="298"/>
      <c r="AC10" s="217"/>
    </row>
    <row r="11" spans="1:29">
      <c r="K11" s="293"/>
      <c r="L11" s="444"/>
      <c r="M11" s="233">
        <f>SUMIFS(M4,$C4:$C4,"ARABA",$D4:$D4,"")</f>
        <v>0</v>
      </c>
      <c r="N11" s="233">
        <f t="shared" ref="N11:R11" si="1">SUMIFS(N4,$C4:$C4,"ARABA",$D4:$D4,"")</f>
        <v>0</v>
      </c>
      <c r="O11" s="233">
        <f t="shared" si="1"/>
        <v>0</v>
      </c>
      <c r="P11" s="233">
        <f t="shared" si="1"/>
        <v>0</v>
      </c>
      <c r="Q11" s="233">
        <f t="shared" si="1"/>
        <v>0</v>
      </c>
      <c r="R11" s="420">
        <f t="shared" si="1"/>
        <v>0</v>
      </c>
      <c r="S11" s="293">
        <f>SUM(M11:R11)</f>
        <v>0</v>
      </c>
      <c r="V11" s="217"/>
      <c r="W11" s="298"/>
      <c r="X11" s="233"/>
      <c r="Y11" s="217"/>
      <c r="Z11" s="217"/>
      <c r="AA11" s="298"/>
      <c r="AB11" s="233"/>
      <c r="AC11" s="217"/>
    </row>
    <row r="12" spans="1:29">
      <c r="K12" s="293"/>
      <c r="L12" s="444"/>
      <c r="M12" s="233"/>
      <c r="N12" s="233"/>
      <c r="O12" s="233"/>
      <c r="P12" s="233"/>
      <c r="Q12" s="233"/>
      <c r="R12" s="420"/>
      <c r="S12" s="293"/>
      <c r="V12" s="217"/>
      <c r="W12" s="298"/>
      <c r="X12" s="233"/>
      <c r="Y12" s="217"/>
      <c r="Z12" s="217"/>
      <c r="AA12" s="298"/>
      <c r="AB12" s="233"/>
      <c r="AC12" s="217"/>
    </row>
    <row r="13" spans="1:29">
      <c r="K13" s="293"/>
      <c r="L13" s="444" t="s">
        <v>526</v>
      </c>
      <c r="M13" s="233"/>
      <c r="N13" s="233"/>
      <c r="O13" s="233"/>
      <c r="P13" s="233"/>
      <c r="Q13" s="233"/>
      <c r="R13" s="420"/>
      <c r="S13" s="293"/>
      <c r="V13" s="217"/>
      <c r="W13" s="298"/>
      <c r="X13" s="233"/>
      <c r="Y13" s="217"/>
      <c r="Z13" s="217"/>
      <c r="AA13" s="298"/>
      <c r="AB13" s="233"/>
      <c r="AC13" s="217"/>
    </row>
    <row r="14" spans="1:29">
      <c r="K14" s="293"/>
      <c r="L14" s="444"/>
      <c r="M14" s="233">
        <f>SUMIFS(M4,$C4:$C4,"GIPUZKOA",$D4:$D4,"")</f>
        <v>0</v>
      </c>
      <c r="N14" s="233">
        <f t="shared" ref="N14:R14" si="2">SUMIFS(N4,$C4:$C4,"GIPUZKOA",$D4:$D4,"")</f>
        <v>0</v>
      </c>
      <c r="O14" s="233">
        <f t="shared" si="2"/>
        <v>0</v>
      </c>
      <c r="P14" s="233">
        <f t="shared" si="2"/>
        <v>0</v>
      </c>
      <c r="Q14" s="233">
        <f t="shared" si="2"/>
        <v>0</v>
      </c>
      <c r="R14" s="420">
        <f t="shared" si="2"/>
        <v>0</v>
      </c>
      <c r="S14" s="293">
        <f t="shared" ref="S14:S17" si="3">SUM(M14:R14)</f>
        <v>0</v>
      </c>
      <c r="V14" s="217"/>
      <c r="W14" s="298"/>
      <c r="X14" s="233"/>
      <c r="Y14" s="217"/>
      <c r="Z14" s="217"/>
      <c r="AA14" s="298"/>
      <c r="AB14" s="233"/>
      <c r="AC14" s="217"/>
    </row>
    <row r="15" spans="1:29">
      <c r="K15" s="293"/>
      <c r="L15" s="444"/>
      <c r="M15" s="233"/>
      <c r="N15" s="233"/>
      <c r="O15" s="233"/>
      <c r="P15" s="233"/>
      <c r="Q15" s="233"/>
      <c r="R15" s="420"/>
      <c r="S15" s="293"/>
      <c r="V15" s="217"/>
      <c r="W15" s="298"/>
      <c r="X15" s="233"/>
      <c r="Y15" s="217"/>
      <c r="Z15" s="217"/>
      <c r="AA15" s="298"/>
      <c r="AB15" s="233"/>
      <c r="AC15" s="217"/>
    </row>
    <row r="16" spans="1:29">
      <c r="G16" s="285"/>
      <c r="H16" s="285"/>
      <c r="I16" s="285"/>
      <c r="J16" s="285"/>
      <c r="K16" s="293"/>
      <c r="L16" s="444" t="s">
        <v>527</v>
      </c>
      <c r="M16" s="233"/>
      <c r="N16" s="233"/>
      <c r="O16" s="233"/>
      <c r="P16" s="233"/>
      <c r="Q16" s="233"/>
      <c r="R16" s="420"/>
      <c r="S16" s="293"/>
      <c r="V16" s="217"/>
      <c r="W16" s="298"/>
      <c r="X16" s="233"/>
      <c r="Y16" s="217"/>
      <c r="Z16" s="217"/>
      <c r="AA16" s="298"/>
      <c r="AB16" s="233"/>
      <c r="AC16" s="217"/>
    </row>
    <row r="17" spans="7:29" ht="13.5" thickBot="1">
      <c r="G17" s="285"/>
      <c r="H17" s="285"/>
      <c r="I17" s="285"/>
      <c r="J17" s="285"/>
      <c r="K17" s="293"/>
      <c r="L17" s="445"/>
      <c r="M17" s="422">
        <f>SUMIFS(M4,$C4:$C4,"BIZKAIA",$D4:$D4,"")</f>
        <v>0</v>
      </c>
      <c r="N17" s="422">
        <f t="shared" ref="N17:R17" si="4">SUMIFS(N4,$C4:$C4,"BIZKAIA",$D4:$D4,"")</f>
        <v>0</v>
      </c>
      <c r="O17" s="422">
        <f t="shared" si="4"/>
        <v>0</v>
      </c>
      <c r="P17" s="422">
        <f t="shared" si="4"/>
        <v>0</v>
      </c>
      <c r="Q17" s="422">
        <f t="shared" si="4"/>
        <v>0</v>
      </c>
      <c r="R17" s="423">
        <f t="shared" si="4"/>
        <v>0</v>
      </c>
      <c r="S17" s="293">
        <f t="shared" si="3"/>
        <v>0</v>
      </c>
      <c r="V17" s="217"/>
      <c r="W17" s="298"/>
      <c r="X17" s="233"/>
      <c r="Y17" s="217"/>
      <c r="Z17" s="217"/>
      <c r="AA17" s="298"/>
      <c r="AB17" s="233"/>
      <c r="AC17" s="217"/>
    </row>
    <row r="18" spans="7:29" ht="13.5" thickTop="1">
      <c r="G18" s="285"/>
      <c r="H18" s="285"/>
      <c r="I18" s="285"/>
      <c r="J18" s="285"/>
      <c r="K18" s="285"/>
      <c r="L18" s="285"/>
      <c r="S18" s="472"/>
      <c r="V18" s="217"/>
      <c r="W18" s="217"/>
      <c r="X18" s="217"/>
      <c r="Y18" s="217"/>
      <c r="Z18" s="217"/>
      <c r="AA18" s="217"/>
      <c r="AB18" s="217"/>
      <c r="AC18" s="217"/>
    </row>
    <row r="19" spans="7:29" ht="13.5" thickBot="1">
      <c r="G19" s="286"/>
      <c r="H19" s="286"/>
      <c r="I19" s="286"/>
      <c r="J19" s="286"/>
      <c r="K19" s="286"/>
      <c r="L19" s="286"/>
      <c r="S19" s="472"/>
      <c r="V19" s="217"/>
      <c r="W19" s="233"/>
      <c r="X19" s="217"/>
      <c r="Y19" s="217"/>
      <c r="Z19" s="217"/>
      <c r="AA19" s="233"/>
      <c r="AB19" s="217"/>
      <c r="AC19" s="217"/>
    </row>
    <row r="20" spans="7:29" ht="13.5" thickTop="1">
      <c r="G20" s="286"/>
      <c r="H20" s="286"/>
      <c r="I20" s="286"/>
      <c r="J20" s="286"/>
      <c r="K20" s="286"/>
      <c r="L20" s="441" t="s">
        <v>531</v>
      </c>
      <c r="M20" s="442" t="s">
        <v>0</v>
      </c>
      <c r="N20" s="442" t="s">
        <v>1</v>
      </c>
      <c r="O20" s="442" t="s">
        <v>2</v>
      </c>
      <c r="P20" s="442" t="s">
        <v>3</v>
      </c>
      <c r="Q20" s="442" t="s">
        <v>4</v>
      </c>
      <c r="R20" s="443" t="s">
        <v>5</v>
      </c>
      <c r="S20" s="258" t="s">
        <v>245</v>
      </c>
      <c r="V20" s="217"/>
      <c r="W20" s="298"/>
      <c r="X20" s="298"/>
      <c r="Y20" s="217"/>
      <c r="Z20" s="217"/>
      <c r="AA20" s="298"/>
      <c r="AB20" s="298"/>
      <c r="AC20" s="217"/>
    </row>
    <row r="21" spans="7:29">
      <c r="G21" s="286"/>
      <c r="H21" s="286"/>
      <c r="I21" s="286"/>
      <c r="J21" s="286"/>
      <c r="K21" s="286"/>
      <c r="L21" s="444"/>
      <c r="M21" s="233">
        <f>SUMIFS(M4,$C4:$C4,"ARABA",$D4:$D4,"X")</f>
        <v>0</v>
      </c>
      <c r="N21" s="233">
        <f t="shared" ref="N21:R21" si="5">SUMIFS(N4,$C4:$C4,"ARABA",$D4:$D4,"X")</f>
        <v>0</v>
      </c>
      <c r="O21" s="233">
        <f t="shared" si="5"/>
        <v>0</v>
      </c>
      <c r="P21" s="233">
        <f t="shared" si="5"/>
        <v>0</v>
      </c>
      <c r="Q21" s="233">
        <f t="shared" si="5"/>
        <v>0</v>
      </c>
      <c r="R21" s="420">
        <f t="shared" si="5"/>
        <v>0</v>
      </c>
      <c r="S21" s="293">
        <f>SUM(M21:R21)</f>
        <v>0</v>
      </c>
      <c r="V21" s="217"/>
      <c r="W21" s="298"/>
      <c r="X21" s="233"/>
      <c r="Y21" s="217"/>
      <c r="Z21" s="217"/>
      <c r="AA21" s="298"/>
      <c r="AB21" s="233"/>
      <c r="AC21" s="217"/>
    </row>
    <row r="22" spans="7:29">
      <c r="G22" s="286"/>
      <c r="H22" s="286"/>
      <c r="I22" s="286"/>
      <c r="J22" s="286"/>
      <c r="K22" s="286"/>
      <c r="L22" s="444"/>
      <c r="M22" s="233"/>
      <c r="N22" s="233"/>
      <c r="O22" s="233"/>
      <c r="P22" s="233"/>
      <c r="Q22" s="233"/>
      <c r="R22" s="420"/>
      <c r="S22" s="293"/>
      <c r="V22" s="217"/>
      <c r="W22" s="298"/>
      <c r="X22" s="233"/>
      <c r="Y22" s="217"/>
      <c r="Z22" s="217"/>
      <c r="AA22" s="298"/>
      <c r="AB22" s="233"/>
      <c r="AC22" s="217"/>
    </row>
    <row r="23" spans="7:29">
      <c r="G23" s="286"/>
      <c r="H23" s="286"/>
      <c r="I23" s="286"/>
      <c r="J23" s="286"/>
      <c r="K23" s="286"/>
      <c r="L23" s="444" t="s">
        <v>532</v>
      </c>
      <c r="M23" s="233"/>
      <c r="N23" s="233"/>
      <c r="O23" s="233"/>
      <c r="P23" s="233"/>
      <c r="Q23" s="233"/>
      <c r="R23" s="420"/>
      <c r="S23" s="293"/>
      <c r="V23" s="217"/>
      <c r="W23" s="298"/>
      <c r="X23" s="233"/>
      <c r="Y23" s="217"/>
      <c r="Z23" s="217"/>
      <c r="AA23" s="298"/>
      <c r="AB23" s="233"/>
      <c r="AC23" s="217"/>
    </row>
    <row r="24" spans="7:29">
      <c r="G24" s="286"/>
      <c r="H24" s="286"/>
      <c r="I24" s="286"/>
      <c r="J24" s="286"/>
      <c r="K24" s="286"/>
      <c r="L24" s="444"/>
      <c r="M24" s="233">
        <f>SUMIFS(M4,$C4:$C4,"GIPUZKOA",$D4:$D4,"X")</f>
        <v>60907</v>
      </c>
      <c r="N24" s="233">
        <f t="shared" ref="N24:R24" si="6">SUMIFS(N4,$C4:$C4,"GIPUZKOA",$D4:$D4,"X")</f>
        <v>72037</v>
      </c>
      <c r="O24" s="233">
        <f t="shared" si="6"/>
        <v>41555</v>
      </c>
      <c r="P24" s="233">
        <f t="shared" si="6"/>
        <v>66543</v>
      </c>
      <c r="Q24" s="233">
        <f t="shared" si="6"/>
        <v>87311</v>
      </c>
      <c r="R24" s="420">
        <f t="shared" si="6"/>
        <v>236555</v>
      </c>
      <c r="S24" s="293">
        <f t="shared" ref="S24:S27" si="7">SUM(M24:R24)</f>
        <v>564908</v>
      </c>
      <c r="V24" s="217"/>
      <c r="W24" s="298"/>
      <c r="X24" s="233"/>
      <c r="Y24" s="217"/>
      <c r="Z24" s="217"/>
      <c r="AA24" s="298"/>
      <c r="AB24" s="233"/>
      <c r="AC24" s="217"/>
    </row>
    <row r="25" spans="7:29">
      <c r="G25" s="287"/>
      <c r="H25" s="287"/>
      <c r="I25" s="287"/>
      <c r="J25" s="287"/>
      <c r="K25" s="287"/>
      <c r="L25" s="444"/>
      <c r="M25" s="233"/>
      <c r="N25" s="233"/>
      <c r="O25" s="233"/>
      <c r="P25" s="233"/>
      <c r="Q25" s="233"/>
      <c r="R25" s="420"/>
      <c r="S25" s="293"/>
      <c r="V25" s="217"/>
      <c r="W25" s="298"/>
      <c r="X25" s="233"/>
      <c r="Y25" s="217"/>
      <c r="Z25" s="217"/>
      <c r="AA25" s="298"/>
      <c r="AB25" s="233"/>
      <c r="AC25" s="217"/>
    </row>
    <row r="26" spans="7:29">
      <c r="L26" s="444" t="s">
        <v>533</v>
      </c>
      <c r="M26" s="233"/>
      <c r="N26" s="233"/>
      <c r="O26" s="233"/>
      <c r="P26" s="233"/>
      <c r="Q26" s="233"/>
      <c r="R26" s="420"/>
      <c r="S26" s="293"/>
      <c r="V26" s="217"/>
      <c r="W26" s="298"/>
      <c r="X26" s="233"/>
      <c r="Y26" s="217"/>
      <c r="Z26" s="217"/>
      <c r="AA26" s="298"/>
      <c r="AB26" s="233"/>
      <c r="AC26" s="217"/>
    </row>
    <row r="27" spans="7:29" ht="13.5" thickBot="1">
      <c r="L27" s="445"/>
      <c r="M27" s="422">
        <f>SUMIFS(M4,$C4:$C4,"BIZKAIA",$D4:$D4,"X")</f>
        <v>0</v>
      </c>
      <c r="N27" s="422">
        <f t="shared" ref="N27:R27" si="8">SUMIFS(N4,$C4:$C4,"BIZKAIA",$D4:$D4,"X")</f>
        <v>0</v>
      </c>
      <c r="O27" s="422">
        <f t="shared" si="8"/>
        <v>0</v>
      </c>
      <c r="P27" s="422">
        <f t="shared" si="8"/>
        <v>0</v>
      </c>
      <c r="Q27" s="422">
        <f t="shared" si="8"/>
        <v>0</v>
      </c>
      <c r="R27" s="423">
        <f t="shared" si="8"/>
        <v>0</v>
      </c>
      <c r="S27" s="293">
        <f t="shared" si="7"/>
        <v>0</v>
      </c>
      <c r="V27" s="217"/>
      <c r="W27" s="298"/>
      <c r="X27" s="233"/>
      <c r="Y27" s="217"/>
      <c r="Z27" s="217"/>
      <c r="AA27" s="298"/>
      <c r="AB27" s="233"/>
      <c r="AC27" s="217"/>
    </row>
    <row r="28" spans="7:29" ht="13.5" thickTop="1">
      <c r="V28" s="217"/>
      <c r="W28" s="217"/>
      <c r="X28" s="217"/>
      <c r="Y28" s="217"/>
      <c r="Z28" s="217"/>
      <c r="AA28" s="217"/>
      <c r="AB28" s="217"/>
      <c r="AC28" s="217"/>
    </row>
    <row r="29" spans="7:29">
      <c r="V29" s="217"/>
      <c r="W29" s="217"/>
      <c r="X29" s="217"/>
      <c r="Y29" s="217"/>
      <c r="Z29" s="217"/>
      <c r="AA29" s="217"/>
      <c r="AB29" s="217"/>
      <c r="AC29" s="217"/>
    </row>
    <row r="30" spans="7:29">
      <c r="V30" s="217"/>
      <c r="W30" s="217"/>
      <c r="X30" s="217"/>
      <c r="Y30" s="217"/>
      <c r="Z30" s="217"/>
      <c r="AA30" s="217"/>
      <c r="AB30" s="217"/>
      <c r="AC30" s="217"/>
    </row>
    <row r="31" spans="7:29">
      <c r="V31" s="217"/>
      <c r="W31" s="217"/>
      <c r="X31" s="217"/>
      <c r="Y31" s="217"/>
      <c r="Z31" s="217"/>
      <c r="AA31" s="217"/>
      <c r="AB31" s="217"/>
      <c r="AC31" s="217"/>
    </row>
    <row r="32" spans="7:29">
      <c r="V32" s="217"/>
      <c r="W32" s="217"/>
      <c r="X32" s="217"/>
      <c r="Y32" s="217"/>
      <c r="Z32" s="217"/>
      <c r="AA32" s="217"/>
      <c r="AB32" s="217"/>
      <c r="AC32" s="217"/>
    </row>
    <row r="33" spans="22:29">
      <c r="V33" s="217"/>
      <c r="W33" s="217"/>
      <c r="X33" s="217"/>
      <c r="Y33" s="217"/>
      <c r="Z33" s="217"/>
      <c r="AA33" s="217"/>
      <c r="AB33" s="217"/>
      <c r="AC33" s="217"/>
    </row>
    <row r="34" spans="22:29">
      <c r="V34" s="217"/>
      <c r="W34" s="217"/>
      <c r="X34" s="217"/>
      <c r="Y34" s="217"/>
      <c r="Z34" s="217"/>
      <c r="AA34" s="217"/>
      <c r="AB34" s="217"/>
      <c r="AC34" s="217"/>
    </row>
  </sheetData>
  <sheetProtection selectLockedCells="1" selectUnlockedCells="1"/>
  <mergeCells count="4">
    <mergeCell ref="A1:R1"/>
    <mergeCell ref="S1:X1"/>
    <mergeCell ref="Y1:AB1"/>
    <mergeCell ref="M8:R8"/>
  </mergeCells>
  <pageMargins left="0.74791666666666667" right="0.74791666666666667" top="0.98402777777777772" bottom="0.98402777777777772" header="0.51180555555555551" footer="0.5118055555555555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J74"/>
  <sheetViews>
    <sheetView zoomScale="60" zoomScaleNormal="60" zoomScalePageLayoutView="125" workbookViewId="0">
      <selection activeCell="Z64" sqref="Z64"/>
    </sheetView>
  </sheetViews>
  <sheetFormatPr baseColWidth="10" defaultColWidth="11.42578125" defaultRowHeight="12.75"/>
  <cols>
    <col min="1" max="1" width="27.85546875" style="86" bestFit="1" customWidth="1"/>
    <col min="2" max="2" width="18" style="86" bestFit="1" customWidth="1"/>
    <col min="3" max="3" width="18.42578125" style="86" bestFit="1" customWidth="1"/>
    <col min="4" max="4" width="19.140625" style="460" bestFit="1" customWidth="1"/>
    <col min="5" max="5" width="19.140625" style="500" customWidth="1"/>
    <col min="6" max="6" width="24.42578125" style="86" bestFit="1" customWidth="1"/>
    <col min="7" max="7" width="17.7109375" style="86" bestFit="1" customWidth="1"/>
    <col min="8" max="12" width="18.28515625" style="86" bestFit="1" customWidth="1"/>
    <col min="13" max="13" width="13.28515625" style="86" bestFit="1" customWidth="1"/>
    <col min="14" max="14" width="11.140625" style="86" bestFit="1" customWidth="1"/>
    <col min="15" max="22" width="13.28515625" style="86" bestFit="1" customWidth="1"/>
    <col min="23" max="23" width="15.42578125" style="86" bestFit="1" customWidth="1"/>
    <col min="24" max="24" width="13.140625" style="86" bestFit="1" customWidth="1"/>
    <col min="25" max="26" width="13.28515625" style="86" bestFit="1" customWidth="1"/>
    <col min="27" max="27" width="17.5703125" style="86" bestFit="1" customWidth="1"/>
    <col min="28" max="28" width="18.42578125" style="86" bestFit="1" customWidth="1"/>
    <col min="29" max="29" width="18.42578125" style="86" customWidth="1"/>
  </cols>
  <sheetData>
    <row r="1" spans="1:30" ht="20.25">
      <c r="A1" s="526" t="s">
        <v>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217"/>
    </row>
    <row r="2" spans="1:30" ht="17.25" thickBot="1">
      <c r="M2" s="3"/>
      <c r="N2" s="4"/>
      <c r="O2" s="4"/>
      <c r="P2" s="4"/>
      <c r="Q2" s="4"/>
      <c r="R2" s="4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</row>
    <row r="3" spans="1:30" s="414" customFormat="1" ht="17.25" thickTop="1" thickBot="1">
      <c r="A3" s="208" t="s">
        <v>11</v>
      </c>
      <c r="B3" s="208" t="s">
        <v>12</v>
      </c>
      <c r="C3" s="208" t="s">
        <v>13</v>
      </c>
      <c r="D3" s="208" t="s">
        <v>529</v>
      </c>
      <c r="E3" s="208" t="s">
        <v>575</v>
      </c>
      <c r="F3" s="208" t="s">
        <v>14</v>
      </c>
      <c r="G3" s="208" t="s">
        <v>16</v>
      </c>
      <c r="H3" s="208" t="s">
        <v>17</v>
      </c>
      <c r="I3" s="208" t="s">
        <v>18</v>
      </c>
      <c r="J3" s="208" t="s">
        <v>19</v>
      </c>
      <c r="K3" s="208" t="s">
        <v>20</v>
      </c>
      <c r="L3" s="208" t="s">
        <v>21</v>
      </c>
      <c r="M3" s="189" t="s">
        <v>0</v>
      </c>
      <c r="N3" s="189" t="s">
        <v>1</v>
      </c>
      <c r="O3" s="189" t="s">
        <v>2</v>
      </c>
      <c r="P3" s="189" t="s">
        <v>3</v>
      </c>
      <c r="Q3" s="189" t="s">
        <v>4</v>
      </c>
      <c r="R3" s="519" t="s">
        <v>5</v>
      </c>
      <c r="S3" s="190"/>
      <c r="T3" s="190"/>
      <c r="U3" s="162"/>
      <c r="V3" s="190"/>
      <c r="W3" s="161"/>
      <c r="X3" s="161"/>
      <c r="Y3" s="501"/>
      <c r="Z3" s="190"/>
      <c r="AA3" s="190"/>
      <c r="AB3" s="162"/>
      <c r="AC3" s="502"/>
    </row>
    <row r="4" spans="1:30" s="273" customFormat="1" ht="14.25" thickTop="1" thickBot="1">
      <c r="A4" s="203" t="s">
        <v>142</v>
      </c>
      <c r="B4" s="22" t="s">
        <v>83</v>
      </c>
      <c r="C4" s="22" t="s">
        <v>59</v>
      </c>
      <c r="D4" s="22" t="s">
        <v>530</v>
      </c>
      <c r="E4" s="22" t="str">
        <f>IF(AND($C4="ARABA",$D4="X"),"LOTE 1",IF(AND($C4="ARABA",$D4=""),"LOTE 4",IF(AND($C4="GIPUZKOA",$D4="X"),"LOTE 2",IF(AND($C4="GIPUZKOA",$D4=""),"LOTE 5",IF(AND($C4="BIZKAIA",$D4="X"),"LOTE 3",IF(AND($C4="BIZKAIA",$D4= ""),"LOTE 6",))))))</f>
        <v>LOTE 1</v>
      </c>
      <c r="F4" s="203" t="s">
        <v>143</v>
      </c>
      <c r="G4" s="375">
        <v>521</v>
      </c>
      <c r="H4" s="375">
        <v>521</v>
      </c>
      <c r="I4" s="375">
        <v>521</v>
      </c>
      <c r="J4" s="375">
        <v>521</v>
      </c>
      <c r="K4" s="375">
        <v>521</v>
      </c>
      <c r="L4" s="375">
        <v>680</v>
      </c>
      <c r="M4" s="281">
        <v>250625</v>
      </c>
      <c r="N4" s="281">
        <v>291160</v>
      </c>
      <c r="O4" s="281">
        <v>145257</v>
      </c>
      <c r="P4" s="281">
        <v>244497</v>
      </c>
      <c r="Q4" s="281">
        <v>292466</v>
      </c>
      <c r="R4" s="518">
        <v>838012</v>
      </c>
      <c r="S4" s="49"/>
      <c r="T4" s="49"/>
      <c r="U4" s="49"/>
      <c r="V4" s="49"/>
      <c r="W4" s="49"/>
      <c r="X4" s="143"/>
      <c r="Y4" s="49"/>
      <c r="Z4" s="49"/>
      <c r="AA4" s="49"/>
      <c r="AB4" s="143"/>
      <c r="AC4" s="176"/>
    </row>
    <row r="5" spans="1:30" s="273" customFormat="1" ht="14.25" thickTop="1" thickBot="1">
      <c r="A5" s="203" t="s">
        <v>147</v>
      </c>
      <c r="B5" s="22" t="s">
        <v>29</v>
      </c>
      <c r="C5" s="22" t="s">
        <v>30</v>
      </c>
      <c r="D5" s="22" t="s">
        <v>530</v>
      </c>
      <c r="E5" s="22" t="str">
        <f t="shared" ref="E5:E7" si="0">IF(AND($C5="ARABA",$D5="X"),"LOTE 1",IF(AND($C5="ARABA",$D5=""),"LOTE 4",IF(AND($C5="GIPUZKOA",$D5="X"),"LOTE 2",IF(AND($C5="GIPUZKOA",$D5=""),"LOTE 5",IF(AND($C5="BIZKAIA",$D5="X"),"LOTE 3",IF(AND($C5="BIZKAIA",$D5= ""),"LOTE 6",))))))</f>
        <v>LOTE 3</v>
      </c>
      <c r="F5" s="203" t="s">
        <v>148</v>
      </c>
      <c r="G5" s="42">
        <v>303</v>
      </c>
      <c r="H5" s="42">
        <v>303</v>
      </c>
      <c r="I5" s="42">
        <v>303</v>
      </c>
      <c r="J5" s="42">
        <v>303</v>
      </c>
      <c r="K5" s="42">
        <v>303</v>
      </c>
      <c r="L5" s="385">
        <v>451</v>
      </c>
      <c r="M5" s="281">
        <v>154302</v>
      </c>
      <c r="N5" s="281">
        <v>175024</v>
      </c>
      <c r="O5" s="281">
        <v>101829</v>
      </c>
      <c r="P5" s="281">
        <v>165043</v>
      </c>
      <c r="Q5" s="281">
        <v>214072</v>
      </c>
      <c r="R5" s="518">
        <v>630972</v>
      </c>
      <c r="S5" s="49"/>
      <c r="T5" s="49"/>
      <c r="U5" s="49"/>
      <c r="V5" s="49"/>
      <c r="W5" s="49"/>
      <c r="X5" s="143"/>
      <c r="Y5" s="49"/>
      <c r="Z5" s="49"/>
      <c r="AA5" s="49"/>
      <c r="AB5" s="143"/>
      <c r="AC5" s="176"/>
    </row>
    <row r="6" spans="1:30" s="273" customFormat="1" ht="14.25" thickTop="1" thickBot="1">
      <c r="A6" s="203" t="s">
        <v>240</v>
      </c>
      <c r="B6" s="22" t="s">
        <v>29</v>
      </c>
      <c r="C6" s="22" t="s">
        <v>30</v>
      </c>
      <c r="D6" s="22" t="s">
        <v>530</v>
      </c>
      <c r="E6" s="22" t="str">
        <f t="shared" si="0"/>
        <v>LOTE 3</v>
      </c>
      <c r="F6" s="203" t="s">
        <v>149</v>
      </c>
      <c r="G6" s="42">
        <v>575</v>
      </c>
      <c r="H6" s="42">
        <v>575</v>
      </c>
      <c r="I6" s="42">
        <v>575</v>
      </c>
      <c r="J6" s="42">
        <v>575</v>
      </c>
      <c r="K6" s="42">
        <v>575</v>
      </c>
      <c r="L6" s="42">
        <v>936</v>
      </c>
      <c r="M6" s="281">
        <v>272127</v>
      </c>
      <c r="N6" s="281">
        <v>303077</v>
      </c>
      <c r="O6" s="281">
        <v>165268</v>
      </c>
      <c r="P6" s="281">
        <v>274120</v>
      </c>
      <c r="Q6" s="281">
        <v>352549</v>
      </c>
      <c r="R6" s="518">
        <v>889583</v>
      </c>
      <c r="S6" s="49"/>
      <c r="T6" s="49"/>
      <c r="U6" s="49"/>
      <c r="V6" s="49"/>
      <c r="W6" s="49"/>
      <c r="X6" s="143"/>
      <c r="Y6" s="49"/>
      <c r="Z6" s="49"/>
      <c r="AA6" s="49"/>
      <c r="AB6" s="143"/>
      <c r="AC6" s="176"/>
    </row>
    <row r="7" spans="1:30" s="273" customFormat="1" ht="14.25" thickTop="1" thickBot="1">
      <c r="A7" s="203" t="s">
        <v>150</v>
      </c>
      <c r="B7" s="22" t="s">
        <v>46</v>
      </c>
      <c r="C7" s="22" t="s">
        <v>47</v>
      </c>
      <c r="D7" s="22" t="s">
        <v>530</v>
      </c>
      <c r="E7" s="22" t="str">
        <f t="shared" si="0"/>
        <v>LOTE 2</v>
      </c>
      <c r="F7" s="203" t="s">
        <v>151</v>
      </c>
      <c r="G7" s="42">
        <v>720</v>
      </c>
      <c r="H7" s="42">
        <v>720</v>
      </c>
      <c r="I7" s="42">
        <v>720</v>
      </c>
      <c r="J7" s="42">
        <v>720</v>
      </c>
      <c r="K7" s="42">
        <v>720</v>
      </c>
      <c r="L7" s="42">
        <v>720</v>
      </c>
      <c r="M7" s="281">
        <v>204588</v>
      </c>
      <c r="N7" s="281">
        <v>233226</v>
      </c>
      <c r="O7" s="281">
        <v>119585</v>
      </c>
      <c r="P7" s="281">
        <v>205888</v>
      </c>
      <c r="Q7" s="281">
        <v>252407</v>
      </c>
      <c r="R7" s="518">
        <v>718950</v>
      </c>
      <c r="S7" s="49"/>
      <c r="T7" s="49"/>
      <c r="U7" s="49"/>
      <c r="V7" s="49"/>
      <c r="W7" s="49"/>
      <c r="X7" s="143"/>
      <c r="Y7" s="49"/>
      <c r="Z7" s="49"/>
      <c r="AA7" s="49"/>
      <c r="AB7" s="143"/>
      <c r="AC7" s="176"/>
    </row>
    <row r="8" spans="1:30" ht="13.5" thickTop="1">
      <c r="A8" s="85"/>
      <c r="B8" s="22"/>
      <c r="C8" s="22"/>
      <c r="D8" s="22"/>
      <c r="E8" s="22"/>
      <c r="F8" s="85"/>
      <c r="G8" s="78"/>
      <c r="H8" s="78"/>
      <c r="I8" s="78"/>
      <c r="J8" s="78"/>
      <c r="K8" s="78"/>
      <c r="L8" s="78"/>
      <c r="M8" s="65"/>
      <c r="N8" s="65"/>
      <c r="O8" s="65"/>
      <c r="P8" s="65"/>
      <c r="Q8" s="65"/>
      <c r="R8" s="65"/>
      <c r="S8" s="217"/>
      <c r="T8" s="217"/>
      <c r="U8" s="217"/>
      <c r="V8" s="217"/>
      <c r="W8" s="217"/>
      <c r="X8" s="143"/>
      <c r="Y8" s="233"/>
      <c r="Z8" s="233"/>
      <c r="AA8" s="233"/>
      <c r="AB8" s="143"/>
      <c r="AC8" s="217"/>
      <c r="AD8" s="217"/>
    </row>
    <row r="9" spans="1:30">
      <c r="A9" s="85"/>
      <c r="B9" s="22"/>
      <c r="C9" s="22"/>
      <c r="D9" s="22"/>
      <c r="E9" s="22"/>
      <c r="F9" s="85"/>
      <c r="G9" s="78"/>
      <c r="H9" s="78"/>
      <c r="I9" s="78"/>
      <c r="J9" s="78"/>
      <c r="K9" s="78"/>
      <c r="L9" s="78"/>
      <c r="M9" s="66"/>
      <c r="N9" s="66"/>
      <c r="O9" s="66"/>
      <c r="P9" s="66"/>
      <c r="Q9" s="66"/>
      <c r="R9" s="66"/>
      <c r="V9" s="217"/>
      <c r="W9" s="217"/>
      <c r="X9" s="217"/>
      <c r="Y9" s="217"/>
      <c r="Z9" s="217"/>
      <c r="AA9" s="217"/>
      <c r="AB9" s="217"/>
      <c r="AC9" s="217"/>
      <c r="AD9" s="217"/>
    </row>
    <row r="10" spans="1:30">
      <c r="L10" s="86" t="s">
        <v>6</v>
      </c>
      <c r="M10" s="13">
        <f t="shared" ref="M10:R10" si="1">SUM(M4:M7)</f>
        <v>881642</v>
      </c>
      <c r="N10" s="13">
        <f t="shared" si="1"/>
        <v>1002487</v>
      </c>
      <c r="O10" s="13">
        <f t="shared" si="1"/>
        <v>531939</v>
      </c>
      <c r="P10" s="13">
        <f t="shared" si="1"/>
        <v>889548</v>
      </c>
      <c r="Q10" s="13">
        <f t="shared" si="1"/>
        <v>1111494</v>
      </c>
      <c r="R10" s="13">
        <f t="shared" si="1"/>
        <v>3077517</v>
      </c>
      <c r="S10" s="86" t="s">
        <v>243</v>
      </c>
      <c r="V10" s="217"/>
      <c r="W10" s="217"/>
      <c r="X10" s="217"/>
      <c r="Y10" s="217"/>
      <c r="Z10" s="217"/>
      <c r="AA10" s="217"/>
      <c r="AB10" s="217"/>
      <c r="AC10" s="217"/>
      <c r="AD10" s="217"/>
    </row>
    <row r="11" spans="1:30">
      <c r="M11" s="527">
        <f>SUM(M10:R10)</f>
        <v>7494627</v>
      </c>
      <c r="N11" s="527"/>
      <c r="O11" s="527"/>
      <c r="P11" s="527"/>
      <c r="Q11" s="527"/>
      <c r="R11" s="527"/>
      <c r="S11" s="86" t="s">
        <v>243</v>
      </c>
      <c r="V11" s="217"/>
      <c r="W11" s="217"/>
      <c r="X11" s="217"/>
      <c r="Y11" s="217"/>
      <c r="Z11" s="217"/>
      <c r="AA11" s="217"/>
      <c r="AB11" s="217"/>
      <c r="AC11" s="217"/>
      <c r="AD11" s="217"/>
    </row>
    <row r="12" spans="1:30" ht="13.5" thickBot="1">
      <c r="M12" s="87"/>
      <c r="N12" s="87"/>
      <c r="O12" s="87"/>
      <c r="P12" s="87"/>
      <c r="Q12" s="87"/>
      <c r="R12" s="87"/>
      <c r="V12" s="217"/>
      <c r="W12" s="217"/>
      <c r="X12" s="217"/>
      <c r="Y12" s="217"/>
      <c r="Z12" s="217"/>
      <c r="AA12" s="217"/>
      <c r="AB12" s="217"/>
      <c r="AC12" s="217"/>
      <c r="AD12" s="217"/>
    </row>
    <row r="13" spans="1:30" ht="13.5" thickTop="1">
      <c r="G13" s="288"/>
      <c r="H13" s="288"/>
      <c r="I13" s="288"/>
      <c r="J13" s="288"/>
      <c r="K13" s="293"/>
      <c r="L13" s="441" t="s">
        <v>525</v>
      </c>
      <c r="M13" s="442" t="s">
        <v>0</v>
      </c>
      <c r="N13" s="442" t="s">
        <v>1</v>
      </c>
      <c r="O13" s="442" t="s">
        <v>2</v>
      </c>
      <c r="P13" s="442" t="s">
        <v>3</v>
      </c>
      <c r="Q13" s="442" t="s">
        <v>4</v>
      </c>
      <c r="R13" s="443" t="s">
        <v>5</v>
      </c>
      <c r="S13" s="258" t="s">
        <v>245</v>
      </c>
      <c r="V13" s="217"/>
      <c r="W13" s="298"/>
      <c r="X13" s="298"/>
      <c r="Y13" s="217"/>
      <c r="Z13" s="217"/>
      <c r="AA13" s="298"/>
      <c r="AB13" s="298"/>
      <c r="AC13" s="217"/>
      <c r="AD13" s="217"/>
    </row>
    <row r="14" spans="1:30">
      <c r="G14" s="288"/>
      <c r="H14" s="288"/>
      <c r="I14" s="288"/>
      <c r="J14" s="288"/>
      <c r="K14" s="293"/>
      <c r="L14" s="444"/>
      <c r="M14" s="233">
        <f>SUMIFS(M4:M7,$C4:$C7,"ARABA",$D4:$D7,"")</f>
        <v>0</v>
      </c>
      <c r="N14" s="233">
        <f t="shared" ref="N14:R14" si="2">SUMIFS(N4:N7,$C4:$C7,"ARABA",$D4:$D7,"")</f>
        <v>0</v>
      </c>
      <c r="O14" s="233">
        <f t="shared" si="2"/>
        <v>0</v>
      </c>
      <c r="P14" s="233">
        <f t="shared" si="2"/>
        <v>0</v>
      </c>
      <c r="Q14" s="233">
        <f t="shared" si="2"/>
        <v>0</v>
      </c>
      <c r="R14" s="420">
        <f t="shared" si="2"/>
        <v>0</v>
      </c>
      <c r="S14" s="293">
        <f>SUM(M14:R14)</f>
        <v>0</v>
      </c>
      <c r="V14" s="217"/>
      <c r="W14" s="298"/>
      <c r="X14" s="233"/>
      <c r="Y14" s="217"/>
      <c r="Z14" s="217"/>
      <c r="AA14" s="298"/>
      <c r="AB14" s="233"/>
      <c r="AC14" s="217"/>
      <c r="AD14" s="217"/>
    </row>
    <row r="15" spans="1:30">
      <c r="G15" s="288"/>
      <c r="H15" s="288"/>
      <c r="I15" s="288"/>
      <c r="J15" s="288"/>
      <c r="K15" s="293"/>
      <c r="L15" s="444"/>
      <c r="M15" s="233"/>
      <c r="N15" s="233"/>
      <c r="O15" s="233"/>
      <c r="P15" s="233"/>
      <c r="Q15" s="233"/>
      <c r="R15" s="420"/>
      <c r="S15" s="293"/>
      <c r="V15" s="217"/>
      <c r="W15" s="298"/>
      <c r="X15" s="233"/>
      <c r="Y15" s="217"/>
      <c r="Z15" s="217"/>
      <c r="AA15" s="298"/>
      <c r="AB15" s="233"/>
      <c r="AC15" s="217"/>
      <c r="AD15" s="217"/>
    </row>
    <row r="16" spans="1:30">
      <c r="G16" s="289"/>
      <c r="H16" s="289"/>
      <c r="I16" s="289"/>
      <c r="J16" s="289"/>
      <c r="K16" s="293"/>
      <c r="L16" s="444" t="s">
        <v>526</v>
      </c>
      <c r="M16" s="233"/>
      <c r="N16" s="233"/>
      <c r="O16" s="233"/>
      <c r="P16" s="233"/>
      <c r="Q16" s="233"/>
      <c r="R16" s="420"/>
      <c r="S16" s="293"/>
      <c r="V16" s="217"/>
      <c r="W16" s="298"/>
      <c r="X16" s="233"/>
      <c r="Y16" s="217"/>
      <c r="Z16" s="217"/>
      <c r="AA16" s="298"/>
      <c r="AB16" s="233"/>
      <c r="AC16" s="217"/>
      <c r="AD16" s="217"/>
    </row>
    <row r="17" spans="7:30">
      <c r="G17" s="289"/>
      <c r="H17" s="289"/>
      <c r="I17" s="289"/>
      <c r="J17" s="289"/>
      <c r="K17" s="293"/>
      <c r="L17" s="444"/>
      <c r="M17" s="233">
        <f>SUMIFS(M4:M7,$C4:$C7,"GIPUZKOA",$D4:$D7,"")</f>
        <v>0</v>
      </c>
      <c r="N17" s="233">
        <f t="shared" ref="N17:R17" si="3">SUMIFS(N4:N7,$C4:$C7,"GIPUZKOA",$D4:$D7,"")</f>
        <v>0</v>
      </c>
      <c r="O17" s="233">
        <f t="shared" si="3"/>
        <v>0</v>
      </c>
      <c r="P17" s="233">
        <f t="shared" si="3"/>
        <v>0</v>
      </c>
      <c r="Q17" s="233">
        <f t="shared" si="3"/>
        <v>0</v>
      </c>
      <c r="R17" s="420">
        <f t="shared" si="3"/>
        <v>0</v>
      </c>
      <c r="S17" s="293">
        <f t="shared" ref="S17:S20" si="4">SUM(M17:R17)</f>
        <v>0</v>
      </c>
      <c r="V17" s="217"/>
      <c r="W17" s="298"/>
      <c r="X17" s="233"/>
      <c r="Y17" s="217"/>
      <c r="Z17" s="217"/>
      <c r="AA17" s="298"/>
      <c r="AB17" s="233"/>
      <c r="AC17" s="217"/>
      <c r="AD17" s="217"/>
    </row>
    <row r="18" spans="7:30">
      <c r="G18" s="289"/>
      <c r="H18" s="289"/>
      <c r="I18" s="289"/>
      <c r="J18" s="289"/>
      <c r="K18" s="293"/>
      <c r="L18" s="444"/>
      <c r="M18" s="233"/>
      <c r="N18" s="233"/>
      <c r="O18" s="233"/>
      <c r="P18" s="233"/>
      <c r="Q18" s="233"/>
      <c r="R18" s="420"/>
      <c r="S18" s="293"/>
      <c r="V18" s="217"/>
      <c r="W18" s="298"/>
      <c r="X18" s="233"/>
      <c r="Y18" s="217"/>
      <c r="Z18" s="217"/>
      <c r="AA18" s="298"/>
      <c r="AB18" s="233"/>
      <c r="AC18" s="217"/>
      <c r="AD18" s="217"/>
    </row>
    <row r="19" spans="7:30">
      <c r="G19" s="289"/>
      <c r="H19" s="289"/>
      <c r="I19" s="289"/>
      <c r="J19" s="289"/>
      <c r="K19" s="293"/>
      <c r="L19" s="444" t="s">
        <v>527</v>
      </c>
      <c r="M19" s="233"/>
      <c r="N19" s="233"/>
      <c r="O19" s="233"/>
      <c r="P19" s="233"/>
      <c r="Q19" s="233"/>
      <c r="R19" s="420"/>
      <c r="S19" s="293"/>
      <c r="V19" s="217"/>
      <c r="W19" s="298"/>
      <c r="X19" s="233"/>
      <c r="Y19" s="217"/>
      <c r="Z19" s="217"/>
      <c r="AA19" s="298"/>
      <c r="AB19" s="233"/>
      <c r="AC19" s="217"/>
      <c r="AD19" s="217"/>
    </row>
    <row r="20" spans="7:30" ht="13.5" thickBot="1">
      <c r="G20" s="289"/>
      <c r="H20" s="289"/>
      <c r="I20" s="289"/>
      <c r="J20" s="289"/>
      <c r="K20" s="293"/>
      <c r="L20" s="445"/>
      <c r="M20" s="422">
        <f>SUMIFS(M4:M7,$C4:$C7,"BIZKAIA",$D4:$D7,"")</f>
        <v>0</v>
      </c>
      <c r="N20" s="422">
        <f t="shared" ref="N20:R20" si="5">SUMIFS(N4:N7,$C4:$C7,"BIZKAIA",$D4:$D7,"")</f>
        <v>0</v>
      </c>
      <c r="O20" s="422">
        <f t="shared" si="5"/>
        <v>0</v>
      </c>
      <c r="P20" s="422">
        <f t="shared" si="5"/>
        <v>0</v>
      </c>
      <c r="Q20" s="422">
        <f t="shared" si="5"/>
        <v>0</v>
      </c>
      <c r="R20" s="423">
        <f t="shared" si="5"/>
        <v>0</v>
      </c>
      <c r="S20" s="293">
        <f t="shared" si="4"/>
        <v>0</v>
      </c>
      <c r="V20" s="217"/>
      <c r="W20" s="298"/>
      <c r="X20" s="233"/>
      <c r="Y20" s="217"/>
      <c r="Z20" s="217"/>
      <c r="AA20" s="298"/>
      <c r="AB20" s="233"/>
      <c r="AC20" s="217"/>
      <c r="AD20" s="217"/>
    </row>
    <row r="21" spans="7:30" ht="13.5" thickTop="1">
      <c r="G21" s="289"/>
      <c r="H21" s="289"/>
      <c r="I21" s="289"/>
      <c r="J21" s="289"/>
      <c r="K21" s="289"/>
      <c r="L21" s="289"/>
      <c r="S21" s="472"/>
      <c r="V21" s="217"/>
      <c r="W21" s="233"/>
      <c r="X21" s="217"/>
      <c r="Y21" s="217"/>
      <c r="Z21" s="217"/>
      <c r="AA21" s="233"/>
      <c r="AB21" s="217"/>
      <c r="AC21" s="217"/>
      <c r="AD21" s="217"/>
    </row>
    <row r="22" spans="7:30" ht="13.5" thickBot="1">
      <c r="G22" s="291"/>
      <c r="H22" s="291"/>
      <c r="I22" s="291"/>
      <c r="J22" s="291"/>
      <c r="K22" s="291"/>
      <c r="L22" s="291"/>
      <c r="S22" s="472"/>
      <c r="V22" s="217"/>
      <c r="W22" s="298"/>
      <c r="X22" s="217"/>
      <c r="Y22" s="217"/>
      <c r="Z22" s="217"/>
      <c r="AA22" s="298"/>
      <c r="AB22" s="217"/>
      <c r="AC22" s="217"/>
      <c r="AD22" s="217"/>
    </row>
    <row r="23" spans="7:30" ht="13.5" thickTop="1">
      <c r="G23" s="288"/>
      <c r="H23" s="288"/>
      <c r="I23" s="288"/>
      <c r="J23" s="288"/>
      <c r="K23" s="288"/>
      <c r="L23" s="441" t="s">
        <v>531</v>
      </c>
      <c r="M23" s="442" t="s">
        <v>0</v>
      </c>
      <c r="N23" s="442" t="s">
        <v>1</v>
      </c>
      <c r="O23" s="442" t="s">
        <v>2</v>
      </c>
      <c r="P23" s="442" t="s">
        <v>3</v>
      </c>
      <c r="Q23" s="442" t="s">
        <v>4</v>
      </c>
      <c r="R23" s="443" t="s">
        <v>5</v>
      </c>
      <c r="S23" s="258" t="s">
        <v>245</v>
      </c>
      <c r="V23" s="217"/>
      <c r="W23" s="298"/>
      <c r="X23" s="298"/>
      <c r="Y23" s="217"/>
      <c r="Z23" s="217"/>
      <c r="AA23" s="298"/>
      <c r="AB23" s="298"/>
      <c r="AC23" s="217"/>
      <c r="AD23" s="217"/>
    </row>
    <row r="24" spans="7:30">
      <c r="G24" s="288"/>
      <c r="H24" s="288"/>
      <c r="I24" s="288"/>
      <c r="J24" s="288"/>
      <c r="K24" s="288"/>
      <c r="L24" s="444"/>
      <c r="M24" s="233">
        <f>SUMIFS(M4:M7,$C4:$C7,"ARABA",$D4:$D7,"X")</f>
        <v>250625</v>
      </c>
      <c r="N24" s="233">
        <f t="shared" ref="N24:R24" si="6">SUMIFS(N4:N7,$C4:$C7,"ARABA",$D4:$D7,"X")</f>
        <v>291160</v>
      </c>
      <c r="O24" s="233">
        <f t="shared" si="6"/>
        <v>145257</v>
      </c>
      <c r="P24" s="233">
        <f t="shared" si="6"/>
        <v>244497</v>
      </c>
      <c r="Q24" s="233">
        <f t="shared" si="6"/>
        <v>292466</v>
      </c>
      <c r="R24" s="420">
        <f t="shared" si="6"/>
        <v>838012</v>
      </c>
      <c r="S24" s="293">
        <f>SUM(M24:R24)</f>
        <v>2062017</v>
      </c>
      <c r="V24" s="217"/>
      <c r="W24" s="298"/>
      <c r="X24" s="233"/>
      <c r="Y24" s="217"/>
      <c r="Z24" s="217"/>
      <c r="AA24" s="298"/>
      <c r="AB24" s="233"/>
      <c r="AC24" s="217"/>
      <c r="AD24" s="217"/>
    </row>
    <row r="25" spans="7:30">
      <c r="G25" s="288"/>
      <c r="H25" s="288"/>
      <c r="I25" s="288"/>
      <c r="J25" s="288"/>
      <c r="K25" s="288"/>
      <c r="L25" s="444"/>
      <c r="M25" s="233"/>
      <c r="N25" s="233"/>
      <c r="O25" s="233"/>
      <c r="P25" s="233"/>
      <c r="Q25" s="233"/>
      <c r="R25" s="420"/>
      <c r="S25" s="293"/>
      <c r="V25" s="217"/>
      <c r="W25" s="298"/>
      <c r="X25" s="233"/>
      <c r="Y25" s="217"/>
      <c r="Z25" s="217"/>
      <c r="AA25" s="298"/>
      <c r="AB25" s="233"/>
      <c r="AC25" s="217"/>
      <c r="AD25" s="217"/>
    </row>
    <row r="26" spans="7:30">
      <c r="G26" s="288"/>
      <c r="H26" s="288"/>
      <c r="I26" s="288"/>
      <c r="J26" s="288"/>
      <c r="K26" s="288"/>
      <c r="L26" s="444" t="s">
        <v>532</v>
      </c>
      <c r="M26" s="233"/>
      <c r="N26" s="233"/>
      <c r="O26" s="233"/>
      <c r="P26" s="233"/>
      <c r="Q26" s="233"/>
      <c r="R26" s="420"/>
      <c r="S26" s="293"/>
      <c r="V26" s="217"/>
      <c r="W26" s="298"/>
      <c r="X26" s="233"/>
      <c r="Y26" s="217"/>
      <c r="Z26" s="217"/>
      <c r="AA26" s="298"/>
      <c r="AB26" s="233"/>
      <c r="AC26" s="217"/>
      <c r="AD26" s="217"/>
    </row>
    <row r="27" spans="7:30">
      <c r="G27" s="289"/>
      <c r="H27" s="289"/>
      <c r="I27" s="289"/>
      <c r="J27" s="289"/>
      <c r="K27" s="289"/>
      <c r="L27" s="444"/>
      <c r="M27" s="233">
        <f>SUMIFS(M4:M7,$C4:$C7,"GIPUZKOA",$D4:$D7,"X")</f>
        <v>204588</v>
      </c>
      <c r="N27" s="233">
        <f t="shared" ref="N27:R27" si="7">SUMIFS(N4:N7,$C4:$C7,"GIPUZKOA",$D4:$D7,"X")</f>
        <v>233226</v>
      </c>
      <c r="O27" s="233">
        <f t="shared" si="7"/>
        <v>119585</v>
      </c>
      <c r="P27" s="233">
        <f t="shared" si="7"/>
        <v>205888</v>
      </c>
      <c r="Q27" s="233">
        <f t="shared" si="7"/>
        <v>252407</v>
      </c>
      <c r="R27" s="420">
        <f t="shared" si="7"/>
        <v>718950</v>
      </c>
      <c r="S27" s="293">
        <f t="shared" ref="S27:S30" si="8">SUM(M27:R27)</f>
        <v>1734644</v>
      </c>
      <c r="V27" s="217"/>
      <c r="W27" s="298"/>
      <c r="X27" s="233"/>
      <c r="Y27" s="217"/>
      <c r="Z27" s="217"/>
      <c r="AA27" s="298"/>
      <c r="AB27" s="233"/>
      <c r="AC27" s="217"/>
      <c r="AD27" s="217"/>
    </row>
    <row r="28" spans="7:30">
      <c r="G28" s="289"/>
      <c r="H28" s="289"/>
      <c r="I28" s="289"/>
      <c r="J28" s="289"/>
      <c r="K28" s="289"/>
      <c r="L28" s="444"/>
      <c r="M28" s="233"/>
      <c r="N28" s="233"/>
      <c r="O28" s="233"/>
      <c r="P28" s="233"/>
      <c r="Q28" s="233"/>
      <c r="R28" s="420"/>
      <c r="S28" s="293"/>
      <c r="V28" s="217"/>
      <c r="W28" s="298"/>
      <c r="X28" s="233"/>
      <c r="Y28" s="217"/>
      <c r="Z28" s="217"/>
      <c r="AA28" s="298"/>
      <c r="AB28" s="233"/>
      <c r="AC28" s="217"/>
      <c r="AD28" s="217"/>
    </row>
    <row r="29" spans="7:30">
      <c r="G29" s="289"/>
      <c r="H29" s="289"/>
      <c r="I29" s="289"/>
      <c r="J29" s="289"/>
      <c r="K29" s="289"/>
      <c r="L29" s="444" t="s">
        <v>533</v>
      </c>
      <c r="M29" s="233"/>
      <c r="N29" s="233"/>
      <c r="O29" s="233"/>
      <c r="P29" s="233"/>
      <c r="Q29" s="233"/>
      <c r="R29" s="420"/>
      <c r="S29" s="293"/>
      <c r="V29" s="217"/>
      <c r="W29" s="298"/>
      <c r="X29" s="233"/>
      <c r="Y29" s="217"/>
      <c r="Z29" s="217"/>
      <c r="AA29" s="298"/>
      <c r="AB29" s="233"/>
      <c r="AC29" s="217"/>
      <c r="AD29" s="217"/>
    </row>
    <row r="30" spans="7:30" ht="13.5" thickBot="1">
      <c r="G30" s="289"/>
      <c r="H30" s="289"/>
      <c r="I30" s="289"/>
      <c r="J30" s="289"/>
      <c r="K30" s="289"/>
      <c r="L30" s="445"/>
      <c r="M30" s="422">
        <f>SUMIFS(M4:M7,$C4:$C7,"BIZKAIA",$D4:$D7,"X")</f>
        <v>426429</v>
      </c>
      <c r="N30" s="422">
        <f t="shared" ref="N30:R30" si="9">SUMIFS(N4:N7,$C4:$C7,"BIZKAIA",$D4:$D7,"X")</f>
        <v>478101</v>
      </c>
      <c r="O30" s="422">
        <f t="shared" si="9"/>
        <v>267097</v>
      </c>
      <c r="P30" s="422">
        <f t="shared" si="9"/>
        <v>439163</v>
      </c>
      <c r="Q30" s="422">
        <f t="shared" si="9"/>
        <v>566621</v>
      </c>
      <c r="R30" s="423">
        <f t="shared" si="9"/>
        <v>1520555</v>
      </c>
      <c r="S30" s="293">
        <f t="shared" si="8"/>
        <v>3697966</v>
      </c>
      <c r="V30" s="217"/>
      <c r="W30" s="298"/>
      <c r="X30" s="233"/>
      <c r="Y30" s="217"/>
      <c r="Z30" s="217"/>
      <c r="AA30" s="298"/>
      <c r="AB30" s="233"/>
      <c r="AC30" s="217"/>
      <c r="AD30" s="217"/>
    </row>
    <row r="31" spans="7:30" ht="13.5" thickTop="1">
      <c r="G31" s="289"/>
      <c r="H31" s="289"/>
      <c r="I31" s="289"/>
      <c r="J31" s="289"/>
      <c r="K31" s="289"/>
      <c r="L31" s="289"/>
      <c r="V31" s="217"/>
      <c r="W31" s="217"/>
      <c r="X31" s="217"/>
      <c r="Y31" s="217"/>
      <c r="Z31" s="217"/>
      <c r="AA31" s="217"/>
      <c r="AB31" s="217"/>
      <c r="AC31" s="217"/>
      <c r="AD31" s="217"/>
    </row>
    <row r="32" spans="7:30">
      <c r="G32" s="289"/>
      <c r="H32" s="289"/>
      <c r="I32" s="289"/>
      <c r="J32" s="289"/>
      <c r="K32" s="289"/>
      <c r="L32" s="289"/>
      <c r="V32" s="217"/>
      <c r="W32" s="217"/>
      <c r="X32" s="217"/>
      <c r="Y32" s="217"/>
      <c r="Z32" s="217"/>
      <c r="AA32" s="217"/>
      <c r="AB32" s="217"/>
      <c r="AC32" s="217"/>
      <c r="AD32" s="217"/>
    </row>
    <row r="33" spans="7:30">
      <c r="G33" s="291"/>
      <c r="H33" s="291"/>
      <c r="I33" s="291"/>
      <c r="J33" s="291"/>
      <c r="K33" s="291"/>
      <c r="L33" s="291"/>
      <c r="V33" s="217"/>
      <c r="W33" s="217"/>
      <c r="X33" s="217"/>
      <c r="Y33" s="217"/>
      <c r="Z33" s="217"/>
      <c r="AA33" s="217"/>
      <c r="AB33" s="217"/>
      <c r="AC33" s="217"/>
      <c r="AD33" s="217"/>
    </row>
    <row r="34" spans="7:30">
      <c r="G34" s="288"/>
      <c r="H34" s="288"/>
      <c r="I34" s="288"/>
      <c r="J34" s="288"/>
      <c r="K34" s="288"/>
      <c r="L34" s="288"/>
      <c r="V34" s="217"/>
      <c r="W34" s="217"/>
      <c r="X34" s="217"/>
      <c r="Y34" s="217"/>
      <c r="Z34" s="217"/>
      <c r="AA34" s="217"/>
      <c r="AB34" s="217"/>
      <c r="AC34" s="217"/>
      <c r="AD34" s="217"/>
    </row>
    <row r="35" spans="7:30">
      <c r="G35" s="288"/>
      <c r="H35" s="288"/>
      <c r="I35" s="288"/>
      <c r="J35" s="288"/>
      <c r="K35" s="288"/>
      <c r="L35" s="288"/>
      <c r="V35" s="217"/>
      <c r="W35" s="217"/>
      <c r="X35" s="217"/>
      <c r="Y35" s="217"/>
      <c r="Z35" s="217"/>
      <c r="AA35" s="217"/>
      <c r="AB35" s="217"/>
      <c r="AC35" s="217"/>
      <c r="AD35" s="217"/>
    </row>
    <row r="36" spans="7:30">
      <c r="G36" s="288"/>
      <c r="H36" s="288"/>
      <c r="I36" s="288"/>
      <c r="J36" s="288"/>
      <c r="K36" s="288"/>
      <c r="L36" s="288"/>
      <c r="V36" s="217"/>
      <c r="W36" s="217"/>
      <c r="X36" s="217"/>
      <c r="Y36" s="217"/>
      <c r="Z36" s="217"/>
      <c r="AA36" s="217"/>
      <c r="AB36" s="217"/>
      <c r="AC36" s="217"/>
      <c r="AD36" s="217"/>
    </row>
    <row r="37" spans="7:30">
      <c r="G37" s="288"/>
      <c r="H37" s="288"/>
      <c r="I37" s="288"/>
      <c r="J37" s="288"/>
      <c r="K37" s="288"/>
      <c r="L37" s="288"/>
    </row>
    <row r="38" spans="7:30">
      <c r="G38" s="289"/>
      <c r="H38" s="289"/>
      <c r="I38" s="289"/>
      <c r="J38" s="289"/>
      <c r="K38" s="289"/>
      <c r="L38" s="289"/>
    </row>
    <row r="39" spans="7:30">
      <c r="G39" s="289"/>
      <c r="H39" s="289"/>
      <c r="I39" s="289"/>
      <c r="J39" s="289"/>
      <c r="K39" s="289"/>
      <c r="L39" s="289"/>
    </row>
    <row r="40" spans="7:30">
      <c r="G40" s="289"/>
      <c r="H40" s="289"/>
      <c r="I40" s="289"/>
      <c r="J40" s="289"/>
      <c r="K40" s="289"/>
      <c r="L40" s="289"/>
    </row>
    <row r="41" spans="7:30">
      <c r="G41" s="289"/>
      <c r="H41" s="289"/>
      <c r="I41" s="289"/>
      <c r="J41" s="289"/>
      <c r="K41" s="289"/>
      <c r="L41" s="289"/>
    </row>
    <row r="42" spans="7:30">
      <c r="G42" s="289"/>
      <c r="H42" s="289"/>
      <c r="I42" s="289"/>
      <c r="J42" s="289"/>
      <c r="K42" s="289"/>
      <c r="L42" s="289"/>
    </row>
    <row r="43" spans="7:30">
      <c r="G43" s="289"/>
      <c r="H43" s="289"/>
      <c r="I43" s="289"/>
      <c r="J43" s="289"/>
      <c r="K43" s="289"/>
      <c r="L43" s="289"/>
    </row>
    <row r="44" spans="7:30">
      <c r="G44" s="291"/>
      <c r="H44" s="291"/>
      <c r="I44" s="291"/>
      <c r="J44" s="291"/>
      <c r="K44" s="291"/>
      <c r="L44" s="291"/>
    </row>
    <row r="45" spans="7:30">
      <c r="G45" s="288"/>
      <c r="H45" s="288"/>
      <c r="I45" s="288"/>
      <c r="J45" s="288"/>
      <c r="K45" s="288"/>
      <c r="L45" s="288"/>
    </row>
    <row r="46" spans="7:30">
      <c r="G46" s="288"/>
      <c r="H46" s="288"/>
      <c r="I46" s="288"/>
      <c r="J46" s="288"/>
      <c r="K46" s="288"/>
      <c r="L46" s="288"/>
    </row>
    <row r="47" spans="7:30">
      <c r="G47" s="288"/>
      <c r="H47" s="288"/>
      <c r="I47" s="288"/>
      <c r="J47" s="288"/>
      <c r="K47" s="288"/>
      <c r="L47" s="288"/>
    </row>
    <row r="48" spans="7:30">
      <c r="G48" s="288"/>
      <c r="H48" s="288"/>
      <c r="I48" s="288"/>
      <c r="J48" s="288"/>
      <c r="K48" s="288"/>
      <c r="L48" s="288"/>
    </row>
    <row r="49" spans="7:12">
      <c r="G49" s="288"/>
      <c r="H49" s="288"/>
      <c r="I49" s="288"/>
      <c r="J49" s="288"/>
      <c r="K49" s="288"/>
      <c r="L49" s="288"/>
    </row>
    <row r="50" spans="7:12">
      <c r="G50" s="289"/>
      <c r="H50" s="289"/>
      <c r="I50" s="289"/>
      <c r="J50" s="289"/>
      <c r="K50" s="289"/>
      <c r="L50" s="289"/>
    </row>
    <row r="51" spans="7:12">
      <c r="G51" s="289"/>
      <c r="H51" s="289"/>
      <c r="I51" s="289"/>
      <c r="J51" s="289"/>
      <c r="K51" s="289"/>
      <c r="L51" s="289"/>
    </row>
    <row r="52" spans="7:12">
      <c r="G52" s="289"/>
      <c r="H52" s="289"/>
      <c r="I52" s="289"/>
      <c r="J52" s="289"/>
      <c r="K52" s="289"/>
      <c r="L52" s="289"/>
    </row>
    <row r="53" spans="7:12">
      <c r="G53" s="289"/>
      <c r="H53" s="289"/>
      <c r="I53" s="289"/>
      <c r="J53" s="289"/>
      <c r="K53" s="289"/>
      <c r="L53" s="289"/>
    </row>
    <row r="54" spans="7:12">
      <c r="G54" s="289"/>
      <c r="H54" s="289"/>
      <c r="I54" s="289"/>
      <c r="J54" s="289"/>
      <c r="K54" s="289"/>
      <c r="L54" s="289"/>
    </row>
    <row r="55" spans="7:12">
      <c r="G55" s="289"/>
      <c r="H55" s="289"/>
      <c r="I55" s="289"/>
      <c r="J55" s="289"/>
      <c r="K55" s="289"/>
      <c r="L55" s="289"/>
    </row>
    <row r="56" spans="7:12">
      <c r="G56" s="291"/>
      <c r="H56" s="291"/>
      <c r="I56" s="291"/>
      <c r="J56" s="291"/>
      <c r="K56" s="291"/>
      <c r="L56" s="291"/>
    </row>
    <row r="74" spans="36:36">
      <c r="AJ74" s="217"/>
    </row>
  </sheetData>
  <mergeCells count="4">
    <mergeCell ref="A1:R1"/>
    <mergeCell ref="S1:X1"/>
    <mergeCell ref="Y1:AB1"/>
    <mergeCell ref="M11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SALUD SEIS A</vt:lpstr>
      <vt:lpstr>SALUD SEIS B</vt:lpstr>
      <vt:lpstr>EDUCACIÓN TRES</vt:lpstr>
      <vt:lpstr>SEGURIDAD SEIS A</vt:lpstr>
      <vt:lpstr>SEGURIDAD SEIS B</vt:lpstr>
      <vt:lpstr>SEGURIDAD TRES</vt:lpstr>
      <vt:lpstr>JUSTICIA TRES</vt:lpstr>
      <vt:lpstr>JUSTICIA SEIS A</vt:lpstr>
      <vt:lpstr>JUSTICIA SEIS B</vt:lpstr>
      <vt:lpstr>RRGG SEIS A</vt:lpstr>
      <vt:lpstr>RRGG SEIS B</vt:lpstr>
      <vt:lpstr>RRGG TRES</vt:lpstr>
      <vt:lpstr>LEHENDAKARITZA TRES</vt:lpstr>
      <vt:lpstr>UPV TRES</vt:lpstr>
      <vt:lpstr>UPV SEIS A</vt:lpstr>
      <vt:lpstr>UPV SEIS B</vt:lpstr>
      <vt:lpstr>CULTURA TRES</vt:lpstr>
      <vt:lpstr>VISESA TRES</vt:lpstr>
      <vt:lpstr>LANBIDE TRES</vt:lpstr>
      <vt:lpstr>MUSIKENE SEIS A</vt:lpstr>
      <vt:lpstr>NEIKER TRES</vt:lpstr>
      <vt:lpstr>EJIE SEIS B</vt:lpstr>
      <vt:lpstr>ITELAZPI TRES</vt:lpstr>
      <vt:lpstr>OSAKIDETZA SEIS</vt:lpstr>
      <vt:lpstr>OSAKIDETZA TRES</vt:lpstr>
      <vt:lpstr>RESUMEN EJ</vt:lpstr>
      <vt:lpstr>RESUMEN RRGG</vt:lpstr>
      <vt:lpstr>Orria1</vt:lpstr>
      <vt:lpstr>EITB SEIS B</vt:lpstr>
      <vt:lpstr>EUSKOTREN TRES</vt:lpstr>
      <vt:lpstr>PARQUES TECNOLÓGICOS SEIS B</vt:lpstr>
      <vt:lpstr>PARQUES TECNOLÓGICOS TRES</vt:lpstr>
      <vt:lpstr>RESUMEN CONSUMOS</vt:lpstr>
      <vt:lpstr>RESUMEN ECONÓMICO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Garcia, Javier</dc:creator>
  <cp:lastModifiedBy>Luis Artiach</cp:lastModifiedBy>
  <cp:lastPrinted>2018-07-31T07:40:39Z</cp:lastPrinted>
  <dcterms:created xsi:type="dcterms:W3CDTF">2014-04-03T07:24:49Z</dcterms:created>
  <dcterms:modified xsi:type="dcterms:W3CDTF">2018-09-13T15:01:44Z</dcterms:modified>
</cp:coreProperties>
</file>